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Financiële herplaatsingsgarantie\Bestuurlijk\Voorjaarspost\"/>
    </mc:Choice>
  </mc:AlternateContent>
  <xr:revisionPtr revIDLastSave="0" documentId="8_{09453560-3AC5-4306-925F-27321E8A415E}" xr6:coauthVersionLast="47" xr6:coauthVersionMax="47" xr10:uidLastSave="{00000000-0000-0000-0000-000000000000}"/>
  <bookViews>
    <workbookView xWindow="-108" yWindow="-108" windowWidth="23256" windowHeight="12576" xr2:uid="{1CD6F418-C857-4315-8DFB-966DB6C52F05}"/>
  </bookViews>
  <sheets>
    <sheet name="Inleiding" sheetId="31" r:id="rId1"/>
    <sheet name="1. TIJDELIJKE KWALITEIT" sheetId="30" r:id="rId2"/>
    <sheet name="2. PERMANENTE KWALITEIT" sheetId="2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0" l="1"/>
  <c r="L4" i="30" s="1"/>
  <c r="E22" i="30"/>
  <c r="D30" i="30"/>
  <c r="D29" i="30"/>
  <c r="D28" i="30"/>
  <c r="J14" i="28"/>
  <c r="L3" i="28"/>
  <c r="J14" i="30"/>
  <c r="D30" i="28"/>
  <c r="D29" i="28"/>
  <c r="L4" i="28" l="1"/>
  <c r="E20" i="28" s="1"/>
  <c r="L7" i="28" s="1"/>
  <c r="D28" i="28"/>
  <c r="E22" i="28"/>
  <c r="AG22" i="28"/>
  <c r="W22" i="30"/>
  <c r="E20" i="30" l="1"/>
  <c r="E24" i="30" s="1"/>
  <c r="F20" i="28"/>
  <c r="G20" i="28" s="1"/>
  <c r="Y22" i="30"/>
  <c r="AI22" i="28"/>
  <c r="H22" i="30"/>
  <c r="I22" i="30"/>
  <c r="P22" i="30"/>
  <c r="Q22" i="30"/>
  <c r="X22" i="30"/>
  <c r="J22" i="30"/>
  <c r="R22" i="30"/>
  <c r="K22" i="30"/>
  <c r="S22" i="30"/>
  <c r="L22" i="30"/>
  <c r="T22" i="30"/>
  <c r="M22" i="30"/>
  <c r="U22" i="30"/>
  <c r="F22" i="30"/>
  <c r="N22" i="30"/>
  <c r="V22" i="30"/>
  <c r="G22" i="30"/>
  <c r="O22" i="30"/>
  <c r="J22" i="28"/>
  <c r="R22" i="28"/>
  <c r="Z22" i="28"/>
  <c r="AH22" i="28"/>
  <c r="K22" i="28"/>
  <c r="S22" i="28"/>
  <c r="AA22" i="28"/>
  <c r="L22" i="28"/>
  <c r="T22" i="28"/>
  <c r="AB22" i="28"/>
  <c r="E24" i="28"/>
  <c r="E26" i="28" s="1"/>
  <c r="M22" i="28"/>
  <c r="U22" i="28"/>
  <c r="AC22" i="28"/>
  <c r="F22" i="28"/>
  <c r="N22" i="28"/>
  <c r="V22" i="28"/>
  <c r="AD22" i="28"/>
  <c r="G22" i="28"/>
  <c r="O22" i="28"/>
  <c r="W22" i="28"/>
  <c r="AE22" i="28"/>
  <c r="H22" i="28"/>
  <c r="P22" i="28"/>
  <c r="X22" i="28"/>
  <c r="AF22" i="28"/>
  <c r="I22" i="28"/>
  <c r="Q22" i="28"/>
  <c r="Y22" i="28"/>
  <c r="L7" i="30" l="1"/>
  <c r="F20" i="30" s="1"/>
  <c r="F24" i="30" s="1"/>
  <c r="E28" i="28"/>
  <c r="E30" i="28"/>
  <c r="E29" i="28"/>
  <c r="E26" i="30"/>
  <c r="F24" i="28"/>
  <c r="F26" i="28" s="1"/>
  <c r="H20" i="28"/>
  <c r="G24" i="28"/>
  <c r="G26" i="28" s="1"/>
  <c r="G20" i="30" l="1"/>
  <c r="H20" i="30" s="1"/>
  <c r="E28" i="30"/>
  <c r="E30" i="30"/>
  <c r="E29" i="30"/>
  <c r="F29" i="28"/>
  <c r="F28" i="28"/>
  <c r="F30" i="28"/>
  <c r="G29" i="28"/>
  <c r="G30" i="28"/>
  <c r="G28" i="28"/>
  <c r="F26" i="30"/>
  <c r="F28" i="30" s="1"/>
  <c r="H24" i="28"/>
  <c r="H26" i="28" s="1"/>
  <c r="I20" i="28"/>
  <c r="G24" i="30" l="1"/>
  <c r="G26" i="30" s="1"/>
  <c r="G28" i="30" s="1"/>
  <c r="H29" i="28"/>
  <c r="H30" i="28"/>
  <c r="H28" i="28"/>
  <c r="F30" i="30"/>
  <c r="F29" i="30"/>
  <c r="H24" i="30"/>
  <c r="I20" i="30"/>
  <c r="I24" i="28"/>
  <c r="I26" i="28" s="1"/>
  <c r="J20" i="28"/>
  <c r="I29" i="28" l="1"/>
  <c r="I28" i="28"/>
  <c r="I30" i="28"/>
  <c r="G30" i="30"/>
  <c r="G29" i="30"/>
  <c r="I24" i="30"/>
  <c r="J20" i="30"/>
  <c r="H26" i="30"/>
  <c r="H28" i="30" s="1"/>
  <c r="J24" i="28"/>
  <c r="J26" i="28" s="1"/>
  <c r="K20" i="28"/>
  <c r="J30" i="28" l="1"/>
  <c r="J28" i="28"/>
  <c r="J29" i="28"/>
  <c r="H30" i="30"/>
  <c r="H29" i="30"/>
  <c r="J24" i="30"/>
  <c r="K20" i="30"/>
  <c r="L20" i="30" s="1"/>
  <c r="I26" i="30"/>
  <c r="I28" i="30" s="1"/>
  <c r="K24" i="28"/>
  <c r="K26" i="28" s="1"/>
  <c r="L20" i="28"/>
  <c r="K28" i="28" l="1"/>
  <c r="K30" i="28"/>
  <c r="K29" i="28"/>
  <c r="I29" i="30"/>
  <c r="I30" i="30"/>
  <c r="K24" i="30"/>
  <c r="J26" i="30"/>
  <c r="J28" i="30" s="1"/>
  <c r="M20" i="28"/>
  <c r="L24" i="28"/>
  <c r="L26" i="28" s="1"/>
  <c r="L28" i="28" l="1"/>
  <c r="L30" i="28"/>
  <c r="L29" i="28"/>
  <c r="J29" i="30"/>
  <c r="J30" i="30"/>
  <c r="L24" i="30"/>
  <c r="M20" i="30"/>
  <c r="K26" i="30"/>
  <c r="K28" i="30" s="1"/>
  <c r="N20" i="28"/>
  <c r="M24" i="28"/>
  <c r="M26" i="28" s="1"/>
  <c r="M29" i="28" l="1"/>
  <c r="M30" i="28"/>
  <c r="M28" i="28"/>
  <c r="K29" i="30"/>
  <c r="K30" i="30"/>
  <c r="M24" i="30"/>
  <c r="N20" i="30"/>
  <c r="L26" i="30"/>
  <c r="L28" i="30" s="1"/>
  <c r="O20" i="28"/>
  <c r="N24" i="28"/>
  <c r="N26" i="28" s="1"/>
  <c r="N29" i="28" l="1"/>
  <c r="N30" i="28"/>
  <c r="N28" i="28"/>
  <c r="L30" i="30"/>
  <c r="L29" i="30"/>
  <c r="N24" i="30"/>
  <c r="O20" i="30"/>
  <c r="M26" i="30"/>
  <c r="M28" i="30" s="1"/>
  <c r="P20" i="28"/>
  <c r="O24" i="28"/>
  <c r="O26" i="28" s="1"/>
  <c r="O28" i="28" l="1"/>
  <c r="O29" i="28"/>
  <c r="O30" i="28"/>
  <c r="M29" i="30"/>
  <c r="M30" i="30"/>
  <c r="O24" i="30"/>
  <c r="O26" i="30" s="1"/>
  <c r="O28" i="30" s="1"/>
  <c r="P20" i="30"/>
  <c r="N26" i="30"/>
  <c r="N28" i="30" s="1"/>
  <c r="P24" i="28"/>
  <c r="P26" i="28" s="1"/>
  <c r="Q20" i="28"/>
  <c r="P29" i="28" l="1"/>
  <c r="P28" i="28"/>
  <c r="P30" i="28"/>
  <c r="N30" i="30"/>
  <c r="N29" i="30"/>
  <c r="O30" i="30"/>
  <c r="O29" i="30"/>
  <c r="P24" i="30"/>
  <c r="Q20" i="30"/>
  <c r="Q24" i="28"/>
  <c r="Q26" i="28" s="1"/>
  <c r="R20" i="28"/>
  <c r="Q29" i="28" l="1"/>
  <c r="Q30" i="28"/>
  <c r="Q28" i="28"/>
  <c r="Q24" i="30"/>
  <c r="R20" i="30"/>
  <c r="P26" i="30"/>
  <c r="P28" i="30" s="1"/>
  <c r="R24" i="28"/>
  <c r="R26" i="28" s="1"/>
  <c r="S20" i="28"/>
  <c r="R30" i="28" l="1"/>
  <c r="R28" i="28"/>
  <c r="R29" i="28"/>
  <c r="P30" i="30"/>
  <c r="P29" i="30"/>
  <c r="R24" i="30"/>
  <c r="S20" i="30"/>
  <c r="Q26" i="30"/>
  <c r="Q28" i="30" s="1"/>
  <c r="S24" i="28"/>
  <c r="S26" i="28" s="1"/>
  <c r="T20" i="28"/>
  <c r="S28" i="28" l="1"/>
  <c r="S30" i="28"/>
  <c r="S29" i="28"/>
  <c r="Q30" i="30"/>
  <c r="Q29" i="30"/>
  <c r="S24" i="30"/>
  <c r="T20" i="30"/>
  <c r="R26" i="30"/>
  <c r="R28" i="30" s="1"/>
  <c r="U20" i="28"/>
  <c r="T24" i="28"/>
  <c r="T26" i="28" s="1"/>
  <c r="T28" i="28" l="1"/>
  <c r="T29" i="28"/>
  <c r="T30" i="28"/>
  <c r="R29" i="30"/>
  <c r="R30" i="30"/>
  <c r="T24" i="30"/>
  <c r="U20" i="30"/>
  <c r="S26" i="30"/>
  <c r="S28" i="30" s="1"/>
  <c r="V20" i="28"/>
  <c r="U24" i="28"/>
  <c r="U26" i="28" s="1"/>
  <c r="U28" i="28" l="1"/>
  <c r="U30" i="28"/>
  <c r="U29" i="28"/>
  <c r="S29" i="30"/>
  <c r="S30" i="30"/>
  <c r="V20" i="30"/>
  <c r="U24" i="30"/>
  <c r="U26" i="30" s="1"/>
  <c r="U28" i="30" s="1"/>
  <c r="T26" i="30"/>
  <c r="T28" i="30" s="1"/>
  <c r="W20" i="28"/>
  <c r="V24" i="28"/>
  <c r="V26" i="28" s="1"/>
  <c r="V30" i="28" l="1"/>
  <c r="V28" i="28"/>
  <c r="V29" i="28"/>
  <c r="T29" i="30"/>
  <c r="T30" i="30"/>
  <c r="U30" i="30"/>
  <c r="U29" i="30"/>
  <c r="V24" i="30"/>
  <c r="V26" i="30" s="1"/>
  <c r="V28" i="30" s="1"/>
  <c r="W20" i="30"/>
  <c r="X20" i="28"/>
  <c r="W24" i="28"/>
  <c r="W26" i="28" s="1"/>
  <c r="W30" i="28" l="1"/>
  <c r="W28" i="28"/>
  <c r="W29" i="28"/>
  <c r="V30" i="30"/>
  <c r="V29" i="30"/>
  <c r="W24" i="30"/>
  <c r="W26" i="30" s="1"/>
  <c r="W28" i="30" s="1"/>
  <c r="X20" i="30"/>
  <c r="Y20" i="30" s="1"/>
  <c r="X24" i="28"/>
  <c r="X26" i="28" s="1"/>
  <c r="Y20" i="28"/>
  <c r="X29" i="28" l="1"/>
  <c r="X30" i="28"/>
  <c r="X28" i="28"/>
  <c r="W30" i="30"/>
  <c r="W29" i="30"/>
  <c r="X24" i="30"/>
  <c r="X26" i="30" s="1"/>
  <c r="X28" i="30" s="1"/>
  <c r="Y24" i="30"/>
  <c r="Y26" i="30" s="1"/>
  <c r="Y28" i="30" s="1"/>
  <c r="Y24" i="28"/>
  <c r="Y26" i="28" s="1"/>
  <c r="Z20" i="28"/>
  <c r="Y29" i="28" l="1"/>
  <c r="Y28" i="28"/>
  <c r="Y30" i="28"/>
  <c r="X30" i="30"/>
  <c r="X29" i="30"/>
  <c r="Y29" i="30"/>
  <c r="Y30" i="30"/>
  <c r="Z24" i="28"/>
  <c r="Z26" i="28" s="1"/>
  <c r="AA20" i="28"/>
  <c r="Z30" i="28" l="1"/>
  <c r="Z28" i="28"/>
  <c r="Z29" i="28"/>
  <c r="AA24" i="28"/>
  <c r="AA26" i="28" s="1"/>
  <c r="AB20" i="28"/>
  <c r="AA28" i="28" l="1"/>
  <c r="AA30" i="28"/>
  <c r="AA29" i="28"/>
  <c r="AC20" i="28"/>
  <c r="AB24" i="28"/>
  <c r="AB26" i="28" s="1"/>
  <c r="AB28" i="28" l="1"/>
  <c r="AB30" i="28"/>
  <c r="AB29" i="28"/>
  <c r="AD20" i="28"/>
  <c r="AC24" i="28"/>
  <c r="AC26" i="28" s="1"/>
  <c r="AC29" i="28" l="1"/>
  <c r="AC30" i="28"/>
  <c r="AC28" i="28"/>
  <c r="AE20" i="28"/>
  <c r="AD24" i="28"/>
  <c r="AD26" i="28" s="1"/>
  <c r="AD28" i="28" l="1"/>
  <c r="AD29" i="28"/>
  <c r="AD30" i="28"/>
  <c r="AF20" i="28"/>
  <c r="AE24" i="28"/>
  <c r="AE26" i="28" s="1"/>
  <c r="AE28" i="28" l="1"/>
  <c r="AE29" i="28"/>
  <c r="AE30" i="28"/>
  <c r="AF24" i="28"/>
  <c r="AF26" i="28" s="1"/>
  <c r="AG20" i="28"/>
  <c r="AF29" i="28" l="1"/>
  <c r="AF30" i="28"/>
  <c r="AF28" i="28"/>
  <c r="AG24" i="28"/>
  <c r="AG26" i="28" s="1"/>
  <c r="AH20" i="28"/>
  <c r="AI20" i="28" s="1"/>
  <c r="AG30" i="28" l="1"/>
  <c r="AG29" i="28"/>
  <c r="AG28" i="28"/>
  <c r="AH24" i="28"/>
  <c r="AH26" i="28" s="1"/>
  <c r="AI24" i="28"/>
  <c r="AI26" i="28" s="1"/>
  <c r="AH30" i="28" l="1"/>
  <c r="AH28" i="28"/>
  <c r="AH29" i="28"/>
  <c r="AI28" i="28"/>
  <c r="AI30" i="28"/>
  <c r="AI29" i="28"/>
</calcChain>
</file>

<file path=xl/sharedStrings.xml><?xml version="1.0" encoding="utf-8"?>
<sst xmlns="http://schemas.openxmlformats.org/spreadsheetml/2006/main" count="78" uniqueCount="42">
  <si>
    <t>Afschrijvingstermijn</t>
  </si>
  <si>
    <t>Fictieve boekwaarde jaar 0</t>
  </si>
  <si>
    <t>jaar</t>
  </si>
  <si>
    <t>Aanspraak mogelijk vanaf</t>
  </si>
  <si>
    <t>Afschrijving per jaar</t>
  </si>
  <si>
    <t>CONCEPT VERSIE</t>
  </si>
  <si>
    <t>Jaar</t>
  </si>
  <si>
    <t>Fictieve boekwaarde</t>
  </si>
  <si>
    <t>(A)</t>
  </si>
  <si>
    <t> </t>
  </si>
  <si>
    <t>(B)</t>
  </si>
  <si>
    <t>(A) - (B)</t>
  </si>
  <si>
    <t>Uitkering aan Investeerder bij aanspraak</t>
  </si>
  <si>
    <t>waarvan door Rijk</t>
  </si>
  <si>
    <t>waarvan door Gemeente</t>
  </si>
  <si>
    <t>Transactieprijs bij aanspraak</t>
  </si>
  <si>
    <t>Delta fictieve boekwaarde - transactieprijs</t>
  </si>
  <si>
    <t>Werkelijke bouwkosten</t>
  </si>
  <si>
    <t xml:space="preserve">UITKERINGSTABEL -TIJDELIJKE KWALITEIT </t>
  </si>
  <si>
    <t>UITKERINGSTABEL - PERMANENTE KWALITEIT</t>
  </si>
  <si>
    <t>Risicoverdeling</t>
  </si>
  <si>
    <t>Rijksoverheid</t>
  </si>
  <si>
    <t>Gemeente</t>
  </si>
  <si>
    <t>Totaal</t>
  </si>
  <si>
    <t>Innvesteerder (eigen risico)</t>
  </si>
  <si>
    <t>NB: deze waarde is afhankelijk van het individuele project; ingevoerde waarde dient uitsluitend ter illustratie</t>
  </si>
  <si>
    <t>NB: deze waarde blijkt pas op het moment van aanspraak, en betreft de gerealiseerde transactieprijs op het moment van verkoop; ingevoerde waarde dient uitsluitend ter illustratie</t>
  </si>
  <si>
    <t>Basis voor berekening uitkering aan investeerder</t>
  </si>
  <si>
    <t>ILLUSTRATIEF, CONCEPT</t>
  </si>
  <si>
    <t>1. VERPLAATSBAAR: TIJDELIJKE KWALITEIT</t>
  </si>
  <si>
    <t>2. VERPLAATSBAAR: PERMANENTE KWALITEIT</t>
  </si>
  <si>
    <t xml:space="preserve">Deze rekentool wordt uitsluitend aan u verstrekt voor informatie- en discussiedoeleinden. Er kunnen geen rechten aan ontleend worden.  </t>
  </si>
  <si>
    <t>De Staat accepteert geen enkele verplichting, verantwoordelijkheid of aansprakelijkheid aangaande de inhoud van deze rekentool.</t>
  </si>
  <si>
    <t>Legenda ten behoeve van uitkeringstabellen</t>
  </si>
  <si>
    <t>= Harde cel, geen invoer</t>
  </si>
  <si>
    <t>= Invoer cel</t>
  </si>
  <si>
    <t>Standaard opslag niet terugvorderbare BTW</t>
  </si>
  <si>
    <t>UITKERINGSTABEL FINANCIËLE HERPLAATSINGS GARANTIE</t>
  </si>
  <si>
    <t>Rekentool Financiële herplaatsingsgarantieregeling</t>
  </si>
  <si>
    <t xml:space="preserve">De definitieve berekeningen van de financiële herplaatsingsgarantie zijn afhankelijk van nog vast te stellen voorwaarden die volgen uit politieke besluitvorming. </t>
  </si>
  <si>
    <t>Versie 1.3</t>
  </si>
  <si>
    <r>
      <t xml:space="preserve">Deze rekentool dient ter illustratie van de notitie "Toelichting op de voorwaarden financiële herplaatsingsgarantie" d.d. </t>
    </r>
    <r>
      <rPr>
        <sz val="11"/>
        <rFont val="Calibri"/>
        <family val="2"/>
        <scheme val="minor"/>
      </rPr>
      <t>februari 2023</t>
    </r>
    <r>
      <rPr>
        <sz val="11"/>
        <color theme="1"/>
        <rFont val="Calibri"/>
        <family val="2"/>
        <scheme val="minor"/>
      </rPr>
      <t xml:space="preserve">. De rekentool, en alle daarin opgenomen berekeningen, zijn indicatief.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</si>
</sst>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\ * #,##0.00_);_(&quot;€&quot;\ * \(#,##0.00\);_(&quot;€&quot;\ * &quot;-&quot;??_);_(@_)"/>
    <numFmt numFmtId="165" formatCode="_(&quot;€&quot;\ * #,##0_);_(&quot;€&quot;\ * \(#,##0\);_(&quot;€&quot;\ * &quot;-&quot;??_);_(@_)"/>
    <numFmt numFmtId="166" formatCode="_ [$€-413]\ * #,##0.00_ ;_ [$€-413]\ * \-#,##0.00_ ;_ [$€-413]\ * &quot;-&quot;??_ ;_ @_ "/>
    <numFmt numFmtId="167" formatCode="_ [$€-413]\ * #,##0_ ;_ [$€-413]\ * \-#,##0_ ;_ [$€-413]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7F7F7F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15" fontId="0" fillId="2" borderId="0" xfId="0" applyNumberFormat="1" applyFill="1"/>
    <xf numFmtId="0" fontId="0" fillId="2" borderId="0" xfId="0" applyFill="1" applyAlignment="1">
      <alignment horizontal="right"/>
    </xf>
    <xf numFmtId="165" fontId="0" fillId="2" borderId="0" xfId="1" applyNumberFormat="1" applyFont="1" applyFill="1" applyBorder="1"/>
    <xf numFmtId="0" fontId="0" fillId="2" borderId="8" xfId="0" applyFill="1" applyBorder="1"/>
    <xf numFmtId="165" fontId="5" fillId="2" borderId="1" xfId="1" applyNumberFormat="1" applyFont="1" applyFill="1" applyBorder="1"/>
    <xf numFmtId="0" fontId="1" fillId="2" borderId="0" xfId="2" applyFill="1" applyBorder="1"/>
    <xf numFmtId="0" fontId="3" fillId="2" borderId="0" xfId="0" applyFont="1" applyFill="1" applyBorder="1"/>
    <xf numFmtId="0" fontId="1" fillId="0" borderId="0" xfId="2" applyFill="1" applyBorder="1"/>
    <xf numFmtId="9" fontId="0" fillId="0" borderId="0" xfId="4" applyFont="1" applyFill="1" applyBorder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0" fontId="0" fillId="2" borderId="0" xfId="0" applyFill="1" applyBorder="1"/>
    <xf numFmtId="0" fontId="6" fillId="2" borderId="0" xfId="0" applyFont="1" applyFill="1"/>
    <xf numFmtId="0" fontId="3" fillId="2" borderId="0" xfId="0" applyFont="1" applyFill="1"/>
    <xf numFmtId="0" fontId="0" fillId="2" borderId="6" xfId="0" applyFill="1" applyBorder="1"/>
    <xf numFmtId="0" fontId="0" fillId="2" borderId="9" xfId="0" applyFill="1" applyBorder="1"/>
    <xf numFmtId="0" fontId="2" fillId="2" borderId="0" xfId="0" applyFont="1" applyFill="1" applyBorder="1"/>
    <xf numFmtId="9" fontId="0" fillId="2" borderId="0" xfId="4" applyFont="1" applyFill="1" applyBorder="1" applyProtection="1">
      <protection locked="0"/>
    </xf>
    <xf numFmtId="165" fontId="0" fillId="9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quotePrefix="1" applyFill="1" applyBorder="1"/>
    <xf numFmtId="0" fontId="0" fillId="2" borderId="4" xfId="0" applyFill="1" applyBorder="1"/>
    <xf numFmtId="0" fontId="0" fillId="2" borderId="5" xfId="0" applyFill="1" applyBorder="1"/>
    <xf numFmtId="0" fontId="7" fillId="2" borderId="3" xfId="0" applyFont="1" applyFill="1" applyBorder="1"/>
    <xf numFmtId="0" fontId="8" fillId="8" borderId="11" xfId="0" applyFont="1" applyFill="1" applyBorder="1" applyProtection="1"/>
    <xf numFmtId="0" fontId="8" fillId="8" borderId="12" xfId="0" applyFont="1" applyFill="1" applyBorder="1" applyProtection="1"/>
    <xf numFmtId="9" fontId="8" fillId="2" borderId="12" xfId="0" applyNumberFormat="1" applyFont="1" applyFill="1" applyBorder="1" applyProtection="1"/>
    <xf numFmtId="0" fontId="8" fillId="2" borderId="9" xfId="0" applyFont="1" applyFill="1" applyBorder="1" applyProtection="1"/>
    <xf numFmtId="0" fontId="8" fillId="4" borderId="14" xfId="2" applyFont="1" applyBorder="1"/>
    <xf numFmtId="0" fontId="8" fillId="4" borderId="17" xfId="2" applyFont="1" applyBorder="1"/>
    <xf numFmtId="9" fontId="9" fillId="4" borderId="17" xfId="2" applyNumberFormat="1" applyFont="1" applyBorder="1"/>
    <xf numFmtId="0" fontId="8" fillId="6" borderId="17" xfId="0" applyFont="1" applyFill="1" applyBorder="1"/>
    <xf numFmtId="0" fontId="8" fillId="4" borderId="20" xfId="2" applyFont="1" applyBorder="1"/>
    <xf numFmtId="0" fontId="11" fillId="2" borderId="0" xfId="0" applyFont="1" applyFill="1"/>
    <xf numFmtId="0" fontId="8" fillId="2" borderId="0" xfId="0" applyFont="1" applyFill="1"/>
    <xf numFmtId="165" fontId="8" fillId="9" borderId="22" xfId="0" applyNumberFormat="1" applyFont="1" applyFill="1" applyBorder="1" applyProtection="1">
      <protection locked="0"/>
    </xf>
    <xf numFmtId="0" fontId="8" fillId="2" borderId="15" xfId="0" applyFont="1" applyFill="1" applyBorder="1"/>
    <xf numFmtId="0" fontId="8" fillId="2" borderId="18" xfId="0" applyFont="1" applyFill="1" applyBorder="1"/>
    <xf numFmtId="165" fontId="8" fillId="2" borderId="23" xfId="0" applyNumberFormat="1" applyFont="1" applyFill="1" applyBorder="1"/>
    <xf numFmtId="0" fontId="8" fillId="2" borderId="23" xfId="0" applyFont="1" applyFill="1" applyBorder="1"/>
    <xf numFmtId="1" fontId="8" fillId="2" borderId="23" xfId="0" applyNumberFormat="1" applyFont="1" applyFill="1" applyBorder="1"/>
    <xf numFmtId="165" fontId="8" fillId="9" borderId="24" xfId="1" applyNumberFormat="1" applyFont="1" applyFill="1" applyBorder="1" applyProtection="1">
      <protection locked="0"/>
    </xf>
    <xf numFmtId="0" fontId="8" fillId="2" borderId="21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7" borderId="0" xfId="0" applyFont="1" applyFill="1"/>
    <xf numFmtId="0" fontId="15" fillId="4" borderId="0" xfId="3" applyFont="1" applyFill="1"/>
    <xf numFmtId="165" fontId="8" fillId="2" borderId="1" xfId="1" applyNumberFormat="1" applyFont="1" applyFill="1" applyBorder="1"/>
    <xf numFmtId="0" fontId="8" fillId="4" borderId="0" xfId="2" applyFont="1"/>
    <xf numFmtId="167" fontId="8" fillId="2" borderId="1" xfId="0" applyNumberFormat="1" applyFont="1" applyFill="1" applyBorder="1"/>
    <xf numFmtId="166" fontId="8" fillId="2" borderId="1" xfId="0" applyNumberFormat="1" applyFont="1" applyFill="1" applyBorder="1"/>
    <xf numFmtId="0" fontId="11" fillId="4" borderId="0" xfId="2" applyFont="1"/>
    <xf numFmtId="9" fontId="8" fillId="4" borderId="10" xfId="2" applyNumberFormat="1" applyFont="1" applyBorder="1"/>
    <xf numFmtId="165" fontId="11" fillId="5" borderId="1" xfId="1" applyNumberFormat="1" applyFont="1" applyFill="1" applyBorder="1"/>
    <xf numFmtId="0" fontId="10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8" fillId="8" borderId="13" xfId="0" applyFont="1" applyFill="1" applyBorder="1" applyProtection="1"/>
    <xf numFmtId="0" fontId="8" fillId="8" borderId="14" xfId="0" applyFont="1" applyFill="1" applyBorder="1" applyProtection="1"/>
    <xf numFmtId="9" fontId="8" fillId="0" borderId="14" xfId="4" applyFont="1" applyFill="1" applyBorder="1" applyProtection="1"/>
    <xf numFmtId="0" fontId="8" fillId="2" borderId="15" xfId="0" applyFont="1" applyFill="1" applyBorder="1" applyProtection="1"/>
    <xf numFmtId="0" fontId="8" fillId="8" borderId="16" xfId="0" applyFont="1" applyFill="1" applyBorder="1" applyProtection="1"/>
    <xf numFmtId="0" fontId="8" fillId="8" borderId="17" xfId="0" applyFont="1" applyFill="1" applyBorder="1" applyProtection="1"/>
    <xf numFmtId="9" fontId="8" fillId="0" borderId="17" xfId="4" applyFont="1" applyFill="1" applyBorder="1" applyProtection="1"/>
    <xf numFmtId="0" fontId="8" fillId="2" borderId="18" xfId="0" applyFont="1" applyFill="1" applyBorder="1" applyProtection="1"/>
    <xf numFmtId="0" fontId="8" fillId="8" borderId="25" xfId="0" applyFont="1" applyFill="1" applyBorder="1" applyProtection="1"/>
    <xf numFmtId="0" fontId="8" fillId="8" borderId="26" xfId="0" applyFont="1" applyFill="1" applyBorder="1" applyProtection="1"/>
    <xf numFmtId="9" fontId="8" fillId="0" borderId="26" xfId="4" applyFont="1" applyFill="1" applyBorder="1" applyProtection="1"/>
    <xf numFmtId="0" fontId="8" fillId="2" borderId="27" xfId="0" applyFont="1" applyFill="1" applyBorder="1" applyProtection="1"/>
    <xf numFmtId="165" fontId="10" fillId="2" borderId="1" xfId="1" applyNumberFormat="1" applyFont="1" applyFill="1" applyBorder="1"/>
    <xf numFmtId="0" fontId="18" fillId="2" borderId="0" xfId="0" applyFont="1" applyFill="1"/>
    <xf numFmtId="0" fontId="5" fillId="2" borderId="0" xfId="0" applyFont="1" applyFill="1"/>
    <xf numFmtId="167" fontId="8" fillId="0" borderId="23" xfId="0" applyNumberFormat="1" applyFont="1" applyBorder="1"/>
    <xf numFmtId="0" fontId="19" fillId="2" borderId="0" xfId="5" applyFill="1"/>
    <xf numFmtId="0" fontId="14" fillId="7" borderId="1" xfId="0" applyFont="1" applyFill="1" applyBorder="1"/>
    <xf numFmtId="0" fontId="8" fillId="4" borderId="16" xfId="2" applyFont="1" applyBorder="1" applyAlignment="1">
      <alignment horizontal="left" wrapText="1"/>
    </xf>
    <xf numFmtId="0" fontId="8" fillId="4" borderId="17" xfId="2" applyFont="1" applyBorder="1" applyAlignment="1">
      <alignment horizontal="left" wrapText="1"/>
    </xf>
    <xf numFmtId="0" fontId="8" fillId="4" borderId="19" xfId="2" applyFont="1" applyBorder="1" applyAlignment="1">
      <alignment horizontal="left" wrapText="1"/>
    </xf>
    <xf numFmtId="0" fontId="8" fillId="4" borderId="20" xfId="2" applyFont="1" applyBorder="1" applyAlignment="1">
      <alignment horizontal="left" wrapText="1"/>
    </xf>
    <xf numFmtId="0" fontId="8" fillId="4" borderId="13" xfId="2" applyFont="1" applyBorder="1" applyAlignment="1">
      <alignment horizontal="left" wrapText="1"/>
    </xf>
    <xf numFmtId="0" fontId="8" fillId="4" borderId="14" xfId="2" applyFont="1" applyBorder="1" applyAlignment="1">
      <alignment horizontal="left" wrapText="1"/>
    </xf>
    <xf numFmtId="0" fontId="8" fillId="6" borderId="16" xfId="0" applyFont="1" applyFill="1" applyBorder="1" applyAlignment="1">
      <alignment horizontal="left" wrapText="1"/>
    </xf>
    <xf numFmtId="0" fontId="8" fillId="6" borderId="17" xfId="0" applyFont="1" applyFill="1" applyBorder="1" applyAlignment="1">
      <alignment horizontal="left" wrapText="1"/>
    </xf>
  </cellXfs>
  <cellStyles count="6">
    <cellStyle name="20% - Accent3" xfId="2" builtinId="38"/>
    <cellStyle name="Hyperlink" xfId="5" builtinId="8"/>
    <cellStyle name="Procent" xfId="4" builtinId="5"/>
    <cellStyle name="Standaard" xfId="0" builtinId="0"/>
    <cellStyle name="Valuta" xfId="1" builtinId="4"/>
    <cellStyle name="Verklarende tekst" xfId="3" builtinId="53"/>
  </cellStyles>
  <dxfs count="1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8FCAE7"/>
      <color rgb="FF01729B"/>
      <color rgb="FFE2EFDA"/>
      <color rgb="FFEDEDED"/>
      <color rgb="FFFC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400" b="1"/>
              <a:t>Uitkering aan investeerder (x €1000)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3127046695199672E-2"/>
          <c:y val="0.15872476604852315"/>
          <c:w val="0.8948576987249296"/>
          <c:h val="0.59835370812477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TIJDELIJKE KWALITEIT'!$C$28</c:f>
              <c:strCache>
                <c:ptCount val="1"/>
                <c:pt idx="0">
                  <c:v>Uitkering aan Investeerder bij aanspraak</c:v>
                </c:pt>
              </c:strCache>
            </c:strRef>
          </c:tx>
          <c:spPr>
            <a:solidFill>
              <a:srgbClr val="01729B"/>
            </a:solidFill>
            <a:ln>
              <a:solidFill>
                <a:srgbClr val="01729B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B-43A9-9D60-F8B1AD3DF1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7B-43A9-9D60-F8B1AD3DF1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B-43A9-9D60-F8B1AD3DF1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7B-43A9-9D60-F8B1AD3DF1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7B-43A9-9D60-F8B1AD3DF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7B-43A9-9D60-F8B1AD3DF1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7B-43A9-9D60-F8B1AD3DF1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7B-43A9-9D60-F8B1AD3DF1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7B-43A9-9D60-F8B1AD3DF1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7B-43A9-9D60-F8B1AD3DF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 TIJDELIJKE KWALITEIT'!$E$19:$Y$19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KWALITEIT'!$E$28:$Y$28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41139.15</c:v>
                </c:pt>
                <c:pt idx="11">
                  <c:v>37025.15</c:v>
                </c:pt>
                <c:pt idx="12">
                  <c:v>32911.15</c:v>
                </c:pt>
                <c:pt idx="13">
                  <c:v>28797.149999999998</c:v>
                </c:pt>
                <c:pt idx="14">
                  <c:v>24683.149999999998</c:v>
                </c:pt>
                <c:pt idx="15">
                  <c:v>20569.149999999998</c:v>
                </c:pt>
                <c:pt idx="16">
                  <c:v>16455.149999999998</c:v>
                </c:pt>
                <c:pt idx="17">
                  <c:v>12341.15</c:v>
                </c:pt>
                <c:pt idx="18">
                  <c:v>8227.15</c:v>
                </c:pt>
                <c:pt idx="19">
                  <c:v>4113.1499999999996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B-43A9-9D60-F8B1AD3DF15B}"/>
            </c:ext>
          </c:extLst>
        </c:ser>
        <c:ser>
          <c:idx val="1"/>
          <c:order val="1"/>
          <c:tx>
            <c:strRef>
              <c:f>'1. TIJDELIJKE KWALITEIT'!$C$29</c:f>
              <c:strCache>
                <c:ptCount val="1"/>
                <c:pt idx="0">
                  <c:v>waarvan door Rijk</c:v>
                </c:pt>
              </c:strCache>
            </c:strRef>
          </c:tx>
          <c:spPr>
            <a:solidFill>
              <a:srgbClr val="8FCAE7"/>
            </a:solidFill>
            <a:ln>
              <a:solidFill>
                <a:srgbClr val="8FCAE7"/>
              </a:solidFill>
            </a:ln>
            <a:effectLst/>
          </c:spPr>
          <c:invertIfNegative val="0"/>
          <c:cat>
            <c:numRef>
              <c:f>'1. TIJDELIJKE KWALITEIT'!$E$19:$Y$19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KWALITEIT'!$E$29:$Y$29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29039.399999999998</c:v>
                </c:pt>
                <c:pt idx="11">
                  <c:v>26135.399999999998</c:v>
                </c:pt>
                <c:pt idx="12">
                  <c:v>23231.399999999998</c:v>
                </c:pt>
                <c:pt idx="13">
                  <c:v>20327.399999999998</c:v>
                </c:pt>
                <c:pt idx="14">
                  <c:v>17423.399999999998</c:v>
                </c:pt>
                <c:pt idx="15">
                  <c:v>14519.4</c:v>
                </c:pt>
                <c:pt idx="16">
                  <c:v>11615.4</c:v>
                </c:pt>
                <c:pt idx="17">
                  <c:v>8711.4</c:v>
                </c:pt>
                <c:pt idx="18">
                  <c:v>5807.4</c:v>
                </c:pt>
                <c:pt idx="19">
                  <c:v>2903.4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B-43A9-9D60-F8B1AD3DF15B}"/>
            </c:ext>
          </c:extLst>
        </c:ser>
        <c:ser>
          <c:idx val="2"/>
          <c:order val="2"/>
          <c:tx>
            <c:strRef>
              <c:f>'1. TIJDELIJKE KWALITEIT'!$C$30</c:f>
              <c:strCache>
                <c:ptCount val="1"/>
                <c:pt idx="0">
                  <c:v>waarvan door Gemeente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'1. TIJDELIJKE KWALITEIT'!$E$19:$Y$19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 TIJDELIJKE KWALITEIT'!$E$30:$Y$30</c:f>
              <c:numCache>
                <c:formatCode>_("€"\ * #,##0_);_("€"\ * \(#,##0\);_("€"\ 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12099.75</c:v>
                </c:pt>
                <c:pt idx="11">
                  <c:v>10889.75</c:v>
                </c:pt>
                <c:pt idx="12">
                  <c:v>9679.75</c:v>
                </c:pt>
                <c:pt idx="13">
                  <c:v>8469.75</c:v>
                </c:pt>
                <c:pt idx="14">
                  <c:v>7259.75</c:v>
                </c:pt>
                <c:pt idx="15">
                  <c:v>6049.75</c:v>
                </c:pt>
                <c:pt idx="16">
                  <c:v>4839.75</c:v>
                </c:pt>
                <c:pt idx="17">
                  <c:v>3629.75</c:v>
                </c:pt>
                <c:pt idx="18">
                  <c:v>2419.75</c:v>
                </c:pt>
                <c:pt idx="19">
                  <c:v>1209.75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B-43A9-9D60-F8B1AD3D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816304"/>
        <c:axId val="1552826704"/>
      </c:barChart>
      <c:catAx>
        <c:axId val="155281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600"/>
                  <a:t>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26704"/>
        <c:crosses val="autoZero"/>
        <c:auto val="1"/>
        <c:lblAlgn val="ctr"/>
        <c:lblOffset val="100"/>
        <c:noMultiLvlLbl val="0"/>
      </c:catAx>
      <c:valAx>
        <c:axId val="15528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1630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nl-NL" sz="1600"/>
                    <a:t>x €1000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400" b="1"/>
              <a:t>Uitkering aan investeerder (x €1000)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3127046695199672E-2"/>
          <c:y val="0.15872476604852315"/>
          <c:w val="0.8948576987249296"/>
          <c:h val="0.59835370812477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PERMANENTE KWALITEIT'!$C$28</c:f>
              <c:strCache>
                <c:ptCount val="1"/>
                <c:pt idx="0">
                  <c:v>Uitkering aan Investeerder bij aanspraak</c:v>
                </c:pt>
              </c:strCache>
            </c:strRef>
          </c:tx>
          <c:spPr>
            <a:solidFill>
              <a:srgbClr val="01729B"/>
            </a:solidFill>
            <a:ln>
              <a:solidFill>
                <a:srgbClr val="01729B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3-4771-8DD1-1EC0AB38AA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3-4771-8DD1-1EC0AB38AA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3-4771-8DD1-1EC0AB38AA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3-4771-8DD1-1EC0AB38AA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3-4771-8DD1-1EC0AB38AA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3-4771-8DD1-1EC0AB38AA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3-4771-8DD1-1EC0AB38AA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3-4771-8DD1-1EC0AB38AA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3-4771-8DD1-1EC0AB38AA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3-4771-8DD1-1EC0AB38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PERMANENTE KWALITEIT'!$E$19:$AI$19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KWALITEIT'!$E$28:$AI$28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61709.15</c:v>
                </c:pt>
                <c:pt idx="11">
                  <c:v>58623.65</c:v>
                </c:pt>
                <c:pt idx="12">
                  <c:v>55538.15</c:v>
                </c:pt>
                <c:pt idx="13">
                  <c:v>52452.65</c:v>
                </c:pt>
                <c:pt idx="14">
                  <c:v>49367.15</c:v>
                </c:pt>
                <c:pt idx="15">
                  <c:v>46281.65</c:v>
                </c:pt>
                <c:pt idx="16">
                  <c:v>43196.15</c:v>
                </c:pt>
                <c:pt idx="17">
                  <c:v>40110.65</c:v>
                </c:pt>
                <c:pt idx="18">
                  <c:v>37025.15</c:v>
                </c:pt>
                <c:pt idx="19">
                  <c:v>33939.65</c:v>
                </c:pt>
                <c:pt idx="20">
                  <c:v>30854.149999999998</c:v>
                </c:pt>
                <c:pt idx="21">
                  <c:v>27768.649999999998</c:v>
                </c:pt>
                <c:pt idx="22">
                  <c:v>24683.149999999998</c:v>
                </c:pt>
                <c:pt idx="23">
                  <c:v>21597.649999999998</c:v>
                </c:pt>
                <c:pt idx="24">
                  <c:v>18512.149999999998</c:v>
                </c:pt>
                <c:pt idx="25">
                  <c:v>15426.65</c:v>
                </c:pt>
                <c:pt idx="26">
                  <c:v>12341.15</c:v>
                </c:pt>
                <c:pt idx="27">
                  <c:v>9255.65</c:v>
                </c:pt>
                <c:pt idx="28">
                  <c:v>6170.15</c:v>
                </c:pt>
                <c:pt idx="29">
                  <c:v>3084.65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13-4771-8DD1-1EC0AB38AA92}"/>
            </c:ext>
          </c:extLst>
        </c:ser>
        <c:ser>
          <c:idx val="1"/>
          <c:order val="1"/>
          <c:tx>
            <c:strRef>
              <c:f>'2. PERMANENTE KWALITEIT'!$C$29</c:f>
              <c:strCache>
                <c:ptCount val="1"/>
                <c:pt idx="0">
                  <c:v>waarvan door Rijk</c:v>
                </c:pt>
              </c:strCache>
            </c:strRef>
          </c:tx>
          <c:spPr>
            <a:solidFill>
              <a:srgbClr val="8FCAE7"/>
            </a:solidFill>
            <a:ln>
              <a:solidFill>
                <a:srgbClr val="8FCAE7"/>
              </a:solidFill>
            </a:ln>
            <a:effectLst/>
          </c:spPr>
          <c:invertIfNegative val="0"/>
          <c:cat>
            <c:numRef>
              <c:f>'2. PERMANENTE KWALITEIT'!$E$19:$AI$19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KWALITEIT'!$E$29:$AI$29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43559.4</c:v>
                </c:pt>
                <c:pt idx="11">
                  <c:v>41381.4</c:v>
                </c:pt>
                <c:pt idx="12">
                  <c:v>39203.4</c:v>
                </c:pt>
                <c:pt idx="13">
                  <c:v>37025.4</c:v>
                </c:pt>
                <c:pt idx="14">
                  <c:v>34847.4</c:v>
                </c:pt>
                <c:pt idx="15">
                  <c:v>32669.399999999998</c:v>
                </c:pt>
                <c:pt idx="16">
                  <c:v>30491.399999999998</c:v>
                </c:pt>
                <c:pt idx="17">
                  <c:v>28313.399999999998</c:v>
                </c:pt>
                <c:pt idx="18">
                  <c:v>26135.399999999998</c:v>
                </c:pt>
                <c:pt idx="19">
                  <c:v>23957.399999999998</c:v>
                </c:pt>
                <c:pt idx="20">
                  <c:v>21779.399999999998</c:v>
                </c:pt>
                <c:pt idx="21">
                  <c:v>19601.399999999998</c:v>
                </c:pt>
                <c:pt idx="22">
                  <c:v>17423.399999999998</c:v>
                </c:pt>
                <c:pt idx="23">
                  <c:v>15245.4</c:v>
                </c:pt>
                <c:pt idx="24">
                  <c:v>13067.4</c:v>
                </c:pt>
                <c:pt idx="25">
                  <c:v>10889.4</c:v>
                </c:pt>
                <c:pt idx="26">
                  <c:v>8711.4</c:v>
                </c:pt>
                <c:pt idx="27">
                  <c:v>6533.4</c:v>
                </c:pt>
                <c:pt idx="28">
                  <c:v>4355.3999999999996</c:v>
                </c:pt>
                <c:pt idx="29">
                  <c:v>2177.4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13-4771-8DD1-1EC0AB38AA92}"/>
            </c:ext>
          </c:extLst>
        </c:ser>
        <c:ser>
          <c:idx val="2"/>
          <c:order val="2"/>
          <c:tx>
            <c:strRef>
              <c:f>'2. PERMANENTE KWALITEIT'!$C$30</c:f>
              <c:strCache>
                <c:ptCount val="1"/>
                <c:pt idx="0">
                  <c:v>waarvan door Gemeente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'2. PERMANENTE KWALITEIT'!$E$19:$AI$19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'2. PERMANENTE KWALITEIT'!$E$30:$AI$30</c:f>
              <c:numCache>
                <c:formatCode>_("€"\ * #,##0_);_("€"\ * \(#,##0\);_("€"\ 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18149.75</c:v>
                </c:pt>
                <c:pt idx="11">
                  <c:v>17242.25</c:v>
                </c:pt>
                <c:pt idx="12">
                  <c:v>16334.75</c:v>
                </c:pt>
                <c:pt idx="13">
                  <c:v>15427.25</c:v>
                </c:pt>
                <c:pt idx="14">
                  <c:v>14519.75</c:v>
                </c:pt>
                <c:pt idx="15">
                  <c:v>13612.25</c:v>
                </c:pt>
                <c:pt idx="16">
                  <c:v>12704.75</c:v>
                </c:pt>
                <c:pt idx="17">
                  <c:v>11797.25</c:v>
                </c:pt>
                <c:pt idx="18">
                  <c:v>10889.75</c:v>
                </c:pt>
                <c:pt idx="19">
                  <c:v>9982.25</c:v>
                </c:pt>
                <c:pt idx="20">
                  <c:v>9074.75</c:v>
                </c:pt>
                <c:pt idx="21">
                  <c:v>8167.25</c:v>
                </c:pt>
                <c:pt idx="22">
                  <c:v>7259.75</c:v>
                </c:pt>
                <c:pt idx="23">
                  <c:v>6352.25</c:v>
                </c:pt>
                <c:pt idx="24">
                  <c:v>5444.75</c:v>
                </c:pt>
                <c:pt idx="25">
                  <c:v>4537.25</c:v>
                </c:pt>
                <c:pt idx="26">
                  <c:v>3629.75</c:v>
                </c:pt>
                <c:pt idx="27">
                  <c:v>2722.25</c:v>
                </c:pt>
                <c:pt idx="28">
                  <c:v>1814.75</c:v>
                </c:pt>
                <c:pt idx="29">
                  <c:v>907.25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13-4771-8DD1-1EC0AB38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816304"/>
        <c:axId val="1552826704"/>
      </c:barChart>
      <c:catAx>
        <c:axId val="155281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600"/>
                  <a:t>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26704"/>
        <c:crosses val="autoZero"/>
        <c:auto val="1"/>
        <c:lblAlgn val="ctr"/>
        <c:lblOffset val="100"/>
        <c:noMultiLvlLbl val="0"/>
      </c:catAx>
      <c:valAx>
        <c:axId val="15528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5281630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nl-NL" sz="1600"/>
                    <a:t>x €1000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2</xdr:row>
      <xdr:rowOff>85248</xdr:rowOff>
    </xdr:from>
    <xdr:to>
      <xdr:col>13</xdr:col>
      <xdr:colOff>66675</xdr:colOff>
      <xdr:row>6</xdr:row>
      <xdr:rowOff>285</xdr:rowOff>
    </xdr:to>
    <xdr:pic>
      <xdr:nvPicPr>
        <xdr:cNvPr id="2" name="Picture 1" descr="Rijksoverheid - Wikipedia">
          <a:extLst>
            <a:ext uri="{FF2B5EF4-FFF2-40B4-BE49-F238E27FC236}">
              <a16:creationId xmlns:a16="http://schemas.microsoft.com/office/drawing/2014/main" id="{BFB63520-D0FA-4038-8801-7A108AD7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66248"/>
          <a:ext cx="1371600" cy="781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231323</xdr:colOff>
      <xdr:row>33</xdr:row>
      <xdr:rowOff>176893</xdr:rowOff>
    </xdr:from>
    <xdr:to>
      <xdr:col>10</xdr:col>
      <xdr:colOff>693965</xdr:colOff>
      <xdr:row>59</xdr:row>
      <xdr:rowOff>99334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F6825E-A445-4199-BC5C-ADB0D3155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312964</xdr:colOff>
      <xdr:row>33</xdr:row>
      <xdr:rowOff>54428</xdr:rowOff>
    </xdr:from>
    <xdr:to>
      <xdr:col>10</xdr:col>
      <xdr:colOff>830035</xdr:colOff>
      <xdr:row>58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5EE39A-05A3-4122-B0A6-50259F54A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4939-0C2D-4C5B-AA5A-95BFB67C8B5B}">
  <sheetPr>
    <tabColor theme="4" tint="0.39997558519241921"/>
  </sheetPr>
  <dimension ref="B3:I21"/>
  <sheetViews>
    <sheetView tabSelected="1" workbookViewId="0">
      <selection activeCell="N9" sqref="N9"/>
    </sheetView>
  </sheetViews>
  <sheetFormatPr defaultColWidth="9.109375" defaultRowHeight="14.4" x14ac:dyDescent="0.3"/>
  <cols>
    <col min="1" max="1" width="9.109375" style="1" customWidth="1"/>
    <col min="2" max="2" width="1.5546875" style="1" customWidth="1"/>
    <col min="3" max="3" width="9.5546875" style="1" customWidth="1"/>
    <col min="4" max="16384" width="9.109375" style="1"/>
  </cols>
  <sheetData>
    <row r="3" spans="2:9" ht="23.4" x14ac:dyDescent="0.45">
      <c r="C3" s="14" t="s">
        <v>38</v>
      </c>
    </row>
    <row r="4" spans="2:9" x14ac:dyDescent="0.3">
      <c r="C4" s="3">
        <v>44966</v>
      </c>
    </row>
    <row r="5" spans="2:9" x14ac:dyDescent="0.3">
      <c r="C5" s="76" t="s">
        <v>40</v>
      </c>
    </row>
    <row r="7" spans="2:9" x14ac:dyDescent="0.3">
      <c r="C7" s="15"/>
    </row>
    <row r="9" spans="2:9" x14ac:dyDescent="0.3">
      <c r="C9" s="1" t="s">
        <v>41</v>
      </c>
    </row>
    <row r="10" spans="2:9" x14ac:dyDescent="0.3">
      <c r="C10" s="1" t="s">
        <v>31</v>
      </c>
      <c r="I10"/>
    </row>
    <row r="11" spans="2:9" x14ac:dyDescent="0.3">
      <c r="C11" s="1" t="s">
        <v>32</v>
      </c>
    </row>
    <row r="13" spans="2:9" x14ac:dyDescent="0.3">
      <c r="C13" s="1" t="s">
        <v>39</v>
      </c>
    </row>
    <row r="15" spans="2:9" ht="15" thickBot="1" x14ac:dyDescent="0.35"/>
    <row r="16" spans="2:9" x14ac:dyDescent="0.3">
      <c r="B16" s="22"/>
      <c r="C16" s="28" t="s">
        <v>33</v>
      </c>
      <c r="D16" s="23"/>
      <c r="E16" s="23"/>
      <c r="F16" s="23"/>
      <c r="G16" s="16"/>
    </row>
    <row r="17" spans="2:7" ht="6" customHeight="1" x14ac:dyDescent="0.3">
      <c r="B17" s="24"/>
      <c r="C17" s="13"/>
      <c r="D17" s="13"/>
      <c r="E17" s="13"/>
      <c r="F17" s="13"/>
      <c r="G17" s="6"/>
    </row>
    <row r="18" spans="2:7" x14ac:dyDescent="0.3">
      <c r="B18" s="24"/>
      <c r="C18" s="20"/>
      <c r="D18" s="25" t="s">
        <v>35</v>
      </c>
      <c r="E18" s="13"/>
      <c r="F18" s="13"/>
      <c r="G18" s="6"/>
    </row>
    <row r="19" spans="2:7" x14ac:dyDescent="0.3">
      <c r="B19" s="24"/>
      <c r="C19" s="21"/>
      <c r="D19" s="25" t="s">
        <v>34</v>
      </c>
      <c r="E19" s="13"/>
      <c r="F19" s="13"/>
      <c r="G19" s="6"/>
    </row>
    <row r="20" spans="2:7" ht="15.6" x14ac:dyDescent="0.3">
      <c r="B20" s="24"/>
      <c r="C20" s="79"/>
      <c r="D20" s="25" t="s">
        <v>34</v>
      </c>
      <c r="E20" s="13"/>
      <c r="F20" s="13"/>
      <c r="G20" s="6"/>
    </row>
    <row r="21" spans="2:7" ht="8.25" customHeight="1" thickBot="1" x14ac:dyDescent="0.35">
      <c r="B21" s="26"/>
      <c r="C21" s="27"/>
      <c r="D21" s="27"/>
      <c r="E21" s="27"/>
      <c r="F21" s="27"/>
      <c r="G21" s="17"/>
    </row>
  </sheetData>
  <sheetProtection algorithmName="SHA-512" hashValue="lSZLgkapIfzvi4ZSv5MX4swPTV/qGsTeZBat530u9K6MQG7bsjng+DehkIu264XG8aoYL/TtLp203aE2l7cwEw==" saltValue="63PsWAhJKJmX7NWmlnnQX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A6FB-11DD-4D39-86DF-1B2967B34ABB}">
  <sheetPr>
    <tabColor theme="4" tint="0.39997558519241921"/>
  </sheetPr>
  <dimension ref="A1:AY44"/>
  <sheetViews>
    <sheetView showGridLines="0" zoomScale="70" zoomScaleNormal="70" workbookViewId="0">
      <selection activeCell="P5" sqref="P5"/>
    </sheetView>
  </sheetViews>
  <sheetFormatPr defaultColWidth="9.109375" defaultRowHeight="14.4" x14ac:dyDescent="0.3"/>
  <cols>
    <col min="1" max="1" width="9.109375" style="1"/>
    <col min="2" max="2" width="5" style="1" customWidth="1"/>
    <col min="3" max="3" width="55.5546875" style="1" customWidth="1"/>
    <col min="4" max="4" width="14" style="1" customWidth="1"/>
    <col min="5" max="7" width="12.6640625" style="1" customWidth="1"/>
    <col min="8" max="8" width="12.109375" style="1" bestFit="1" customWidth="1"/>
    <col min="9" max="9" width="11.88671875" style="1" customWidth="1"/>
    <col min="10" max="10" width="12.44140625" style="1" bestFit="1" customWidth="1"/>
    <col min="11" max="26" width="12.6640625" style="1" customWidth="1"/>
    <col min="27" max="16384" width="9.109375" style="1"/>
  </cols>
  <sheetData>
    <row r="1" spans="1:14" ht="15" thickBot="1" x14ac:dyDescent="0.35"/>
    <row r="2" spans="1:14" ht="15.6" x14ac:dyDescent="0.3">
      <c r="C2" s="59" t="s">
        <v>37</v>
      </c>
      <c r="D2" s="4"/>
      <c r="F2" s="84" t="s">
        <v>17</v>
      </c>
      <c r="G2" s="85"/>
      <c r="H2" s="85"/>
      <c r="I2" s="85"/>
      <c r="J2" s="85"/>
      <c r="K2" s="33"/>
      <c r="L2" s="40">
        <v>80000</v>
      </c>
      <c r="M2" s="41"/>
      <c r="N2" s="9" t="s">
        <v>25</v>
      </c>
    </row>
    <row r="3" spans="1:14" ht="15.6" x14ac:dyDescent="0.3">
      <c r="C3" s="60" t="s">
        <v>29</v>
      </c>
      <c r="D3" s="4"/>
      <c r="F3" s="80" t="s">
        <v>36</v>
      </c>
      <c r="G3" s="81"/>
      <c r="H3" s="81"/>
      <c r="I3" s="81"/>
      <c r="J3" s="81"/>
      <c r="K3" s="35">
        <v>0.21</v>
      </c>
      <c r="L3" s="77">
        <f>K3*L2</f>
        <v>16800</v>
      </c>
      <c r="M3" s="42"/>
    </row>
    <row r="4" spans="1:14" ht="15.6" x14ac:dyDescent="0.3">
      <c r="D4" s="4"/>
      <c r="F4" s="86" t="s">
        <v>1</v>
      </c>
      <c r="G4" s="87"/>
      <c r="H4" s="87"/>
      <c r="I4" s="87"/>
      <c r="J4" s="87"/>
      <c r="K4" s="36"/>
      <c r="L4" s="43">
        <f>SUM(L2:L3)</f>
        <v>96800</v>
      </c>
      <c r="M4" s="42"/>
    </row>
    <row r="5" spans="1:14" ht="15.6" x14ac:dyDescent="0.3">
      <c r="C5" s="75" t="s">
        <v>28</v>
      </c>
      <c r="D5" s="4"/>
      <c r="F5" s="80" t="s">
        <v>0</v>
      </c>
      <c r="G5" s="81"/>
      <c r="H5" s="81"/>
      <c r="I5" s="81"/>
      <c r="J5" s="81"/>
      <c r="K5" s="34"/>
      <c r="L5" s="44">
        <v>20</v>
      </c>
      <c r="M5" s="42" t="s">
        <v>2</v>
      </c>
    </row>
    <row r="6" spans="1:14" ht="15.6" x14ac:dyDescent="0.3">
      <c r="C6" s="8"/>
      <c r="F6" s="80" t="s">
        <v>3</v>
      </c>
      <c r="G6" s="81"/>
      <c r="H6" s="81"/>
      <c r="I6" s="81"/>
      <c r="J6" s="81"/>
      <c r="K6" s="34"/>
      <c r="L6" s="45">
        <v>10</v>
      </c>
      <c r="M6" s="42" t="s">
        <v>2</v>
      </c>
    </row>
    <row r="7" spans="1:14" ht="15.6" x14ac:dyDescent="0.3">
      <c r="C7" s="8"/>
      <c r="F7" s="80" t="s">
        <v>4</v>
      </c>
      <c r="G7" s="81"/>
      <c r="H7" s="81"/>
      <c r="I7" s="81"/>
      <c r="J7" s="81"/>
      <c r="K7" s="34"/>
      <c r="L7" s="43">
        <f>E20/L5</f>
        <v>4840</v>
      </c>
      <c r="M7" s="42"/>
      <c r="N7" s="13"/>
    </row>
    <row r="8" spans="1:14" ht="16.2" thickBot="1" x14ac:dyDescent="0.35">
      <c r="C8" s="8"/>
      <c r="F8" s="82" t="s">
        <v>15</v>
      </c>
      <c r="G8" s="83"/>
      <c r="H8" s="83"/>
      <c r="I8" s="83"/>
      <c r="J8" s="83"/>
      <c r="K8" s="37"/>
      <c r="L8" s="46">
        <v>1</v>
      </c>
      <c r="M8" s="47"/>
      <c r="N8" s="9" t="s">
        <v>26</v>
      </c>
    </row>
    <row r="9" spans="1:14" x14ac:dyDescent="0.3">
      <c r="C9" s="8"/>
      <c r="F9" s="10"/>
      <c r="G9" s="10"/>
      <c r="H9" s="10"/>
      <c r="I9" s="10"/>
      <c r="J9" s="10"/>
      <c r="K9" s="12"/>
      <c r="L9" s="9"/>
      <c r="M9" s="13"/>
    </row>
    <row r="10" spans="1:14" ht="16.2" thickBot="1" x14ac:dyDescent="0.35">
      <c r="F10" s="38" t="s">
        <v>20</v>
      </c>
      <c r="M10" s="13"/>
    </row>
    <row r="11" spans="1:14" ht="15.6" x14ac:dyDescent="0.3">
      <c r="F11" s="62" t="s">
        <v>21</v>
      </c>
      <c r="G11" s="63"/>
      <c r="H11" s="63"/>
      <c r="I11" s="63"/>
      <c r="J11" s="64">
        <v>0.6</v>
      </c>
      <c r="K11" s="65"/>
      <c r="M11" s="13"/>
    </row>
    <row r="12" spans="1:14" ht="15.6" x14ac:dyDescent="0.3">
      <c r="F12" s="66" t="s">
        <v>22</v>
      </c>
      <c r="G12" s="67"/>
      <c r="H12" s="67"/>
      <c r="I12" s="67"/>
      <c r="J12" s="68">
        <v>0.25</v>
      </c>
      <c r="K12" s="69"/>
    </row>
    <row r="13" spans="1:14" ht="15.6" x14ac:dyDescent="0.3">
      <c r="F13" s="70" t="s">
        <v>24</v>
      </c>
      <c r="G13" s="71"/>
      <c r="H13" s="71"/>
      <c r="I13" s="71"/>
      <c r="J13" s="72">
        <v>0.15</v>
      </c>
      <c r="K13" s="73"/>
    </row>
    <row r="14" spans="1:14" ht="16.2" thickBot="1" x14ac:dyDescent="0.35">
      <c r="F14" s="29" t="s">
        <v>23</v>
      </c>
      <c r="G14" s="30"/>
      <c r="H14" s="30"/>
      <c r="I14" s="30"/>
      <c r="J14" s="31">
        <f>SUM(J11:J13)</f>
        <v>1</v>
      </c>
      <c r="K14" s="32"/>
    </row>
    <row r="15" spans="1:14" s="2" customFormat="1" x14ac:dyDescent="0.3">
      <c r="A15" s="1"/>
      <c r="B15" s="1"/>
      <c r="F15" s="18"/>
      <c r="G15" s="18"/>
      <c r="H15" s="18"/>
      <c r="I15" s="18"/>
      <c r="J15" s="18"/>
      <c r="K15" s="18"/>
    </row>
    <row r="16" spans="1:14" x14ac:dyDescent="0.3">
      <c r="G16" s="10"/>
      <c r="H16" s="10"/>
      <c r="I16" s="10"/>
      <c r="J16" s="10"/>
      <c r="K16" s="10"/>
      <c r="L16" s="11"/>
    </row>
    <row r="17" spans="3:51" ht="15.6" x14ac:dyDescent="0.3">
      <c r="C17" s="48" t="s">
        <v>18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AA17" s="2"/>
      <c r="AB17" s="2"/>
      <c r="AC17" s="2"/>
      <c r="AD17" s="2"/>
      <c r="AE17" s="2"/>
      <c r="AF17" s="2"/>
      <c r="AG17" s="2"/>
    </row>
    <row r="18" spans="3:51" ht="15.6" x14ac:dyDescent="0.3">
      <c r="C18" s="49" t="s">
        <v>5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AA18" s="2"/>
      <c r="AB18" s="2"/>
      <c r="AC18" s="2"/>
      <c r="AD18" s="2"/>
      <c r="AE18" s="2"/>
      <c r="AF18" s="2"/>
      <c r="AG18" s="2"/>
    </row>
    <row r="19" spans="3:51" ht="15.6" x14ac:dyDescent="0.3">
      <c r="C19" s="48" t="s">
        <v>6</v>
      </c>
      <c r="D19" s="48"/>
      <c r="E19" s="48">
        <v>0</v>
      </c>
      <c r="F19" s="48">
        <v>1</v>
      </c>
      <c r="G19" s="48">
        <v>2</v>
      </c>
      <c r="H19" s="48">
        <v>3</v>
      </c>
      <c r="I19" s="48">
        <v>4</v>
      </c>
      <c r="J19" s="48">
        <v>5</v>
      </c>
      <c r="K19" s="48">
        <v>6</v>
      </c>
      <c r="L19" s="48">
        <v>7</v>
      </c>
      <c r="M19" s="48">
        <v>8</v>
      </c>
      <c r="N19" s="48">
        <v>9</v>
      </c>
      <c r="O19" s="48">
        <v>10</v>
      </c>
      <c r="P19" s="48">
        <v>11</v>
      </c>
      <c r="Q19" s="48">
        <v>12</v>
      </c>
      <c r="R19" s="48">
        <v>13</v>
      </c>
      <c r="S19" s="48">
        <v>14</v>
      </c>
      <c r="T19" s="48">
        <v>15</v>
      </c>
      <c r="U19" s="48">
        <v>16</v>
      </c>
      <c r="V19" s="48">
        <v>17</v>
      </c>
      <c r="W19" s="48">
        <v>18</v>
      </c>
      <c r="X19" s="48">
        <v>19</v>
      </c>
      <c r="Y19" s="48">
        <v>20</v>
      </c>
      <c r="AA19" s="2"/>
      <c r="AB19" s="2"/>
      <c r="AC19" s="2"/>
      <c r="AD19" s="2"/>
      <c r="AE19" s="2"/>
      <c r="AF19" s="2"/>
      <c r="AG19" s="2"/>
    </row>
    <row r="20" spans="3:51" ht="15.6" x14ac:dyDescent="0.3">
      <c r="C20" s="50" t="s">
        <v>7</v>
      </c>
      <c r="D20" s="51" t="s">
        <v>8</v>
      </c>
      <c r="E20" s="52">
        <f>L4</f>
        <v>96800</v>
      </c>
      <c r="F20" s="52">
        <f t="shared" ref="F20:Y20" si="0">E20-$L$7</f>
        <v>91960</v>
      </c>
      <c r="G20" s="52">
        <f t="shared" si="0"/>
        <v>87120</v>
      </c>
      <c r="H20" s="52">
        <f t="shared" si="0"/>
        <v>82280</v>
      </c>
      <c r="I20" s="52">
        <f t="shared" si="0"/>
        <v>77440</v>
      </c>
      <c r="J20" s="52">
        <f t="shared" si="0"/>
        <v>72600</v>
      </c>
      <c r="K20" s="52">
        <f t="shared" si="0"/>
        <v>67760</v>
      </c>
      <c r="L20" s="52">
        <f>K20-$L$7</f>
        <v>62920</v>
      </c>
      <c r="M20" s="52">
        <f t="shared" si="0"/>
        <v>58080</v>
      </c>
      <c r="N20" s="52">
        <f t="shared" si="0"/>
        <v>53240</v>
      </c>
      <c r="O20" s="52">
        <f t="shared" si="0"/>
        <v>48400</v>
      </c>
      <c r="P20" s="52">
        <f t="shared" si="0"/>
        <v>43560</v>
      </c>
      <c r="Q20" s="52">
        <f t="shared" si="0"/>
        <v>38720</v>
      </c>
      <c r="R20" s="52">
        <f t="shared" si="0"/>
        <v>33880</v>
      </c>
      <c r="S20" s="52">
        <f t="shared" si="0"/>
        <v>29040</v>
      </c>
      <c r="T20" s="52">
        <f t="shared" si="0"/>
        <v>24200</v>
      </c>
      <c r="U20" s="52">
        <f t="shared" si="0"/>
        <v>19360</v>
      </c>
      <c r="V20" s="52">
        <f t="shared" si="0"/>
        <v>14520</v>
      </c>
      <c r="W20" s="52">
        <f t="shared" si="0"/>
        <v>9680</v>
      </c>
      <c r="X20" s="52">
        <f t="shared" si="0"/>
        <v>4840</v>
      </c>
      <c r="Y20" s="7">
        <f t="shared" si="0"/>
        <v>0</v>
      </c>
    </row>
    <row r="21" spans="3:51" ht="15.6" x14ac:dyDescent="0.3">
      <c r="C21" s="50" t="s">
        <v>9</v>
      </c>
      <c r="D21" s="51"/>
      <c r="E21" s="39"/>
      <c r="F21" s="39"/>
      <c r="G21" s="39"/>
      <c r="H21" s="39"/>
      <c r="I21" s="39"/>
      <c r="J21" s="39"/>
      <c r="K21" s="39"/>
      <c r="L21" s="39"/>
      <c r="M21" s="39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3:51" ht="15.6" x14ac:dyDescent="0.3">
      <c r="C22" s="50" t="s">
        <v>15</v>
      </c>
      <c r="D22" s="51" t="s">
        <v>10</v>
      </c>
      <c r="E22" s="52">
        <f>$L$8</f>
        <v>1</v>
      </c>
      <c r="F22" s="52">
        <f t="shared" ref="F22:Y22" si="1">$L$8</f>
        <v>1</v>
      </c>
      <c r="G22" s="52">
        <f t="shared" si="1"/>
        <v>1</v>
      </c>
      <c r="H22" s="52">
        <f t="shared" si="1"/>
        <v>1</v>
      </c>
      <c r="I22" s="52">
        <f t="shared" si="1"/>
        <v>1</v>
      </c>
      <c r="J22" s="52">
        <f t="shared" si="1"/>
        <v>1</v>
      </c>
      <c r="K22" s="52">
        <f t="shared" si="1"/>
        <v>1</v>
      </c>
      <c r="L22" s="52">
        <f t="shared" si="1"/>
        <v>1</v>
      </c>
      <c r="M22" s="52">
        <f t="shared" si="1"/>
        <v>1</v>
      </c>
      <c r="N22" s="52">
        <f t="shared" si="1"/>
        <v>1</v>
      </c>
      <c r="O22" s="52">
        <f t="shared" si="1"/>
        <v>1</v>
      </c>
      <c r="P22" s="52">
        <f t="shared" si="1"/>
        <v>1</v>
      </c>
      <c r="Q22" s="52">
        <f t="shared" si="1"/>
        <v>1</v>
      </c>
      <c r="R22" s="52">
        <f t="shared" si="1"/>
        <v>1</v>
      </c>
      <c r="S22" s="52">
        <f t="shared" si="1"/>
        <v>1</v>
      </c>
      <c r="T22" s="52">
        <f t="shared" si="1"/>
        <v>1</v>
      </c>
      <c r="U22" s="52">
        <f t="shared" si="1"/>
        <v>1</v>
      </c>
      <c r="V22" s="52">
        <f t="shared" si="1"/>
        <v>1</v>
      </c>
      <c r="W22" s="52">
        <f t="shared" si="1"/>
        <v>1</v>
      </c>
      <c r="X22" s="52">
        <f t="shared" si="1"/>
        <v>1</v>
      </c>
      <c r="Y22" s="52">
        <f t="shared" si="1"/>
        <v>1</v>
      </c>
    </row>
    <row r="23" spans="3:51" ht="15.6" x14ac:dyDescent="0.3">
      <c r="C23" s="50" t="s">
        <v>9</v>
      </c>
      <c r="D23" s="51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3:51" ht="15.6" x14ac:dyDescent="0.3">
      <c r="C24" s="50" t="s">
        <v>16</v>
      </c>
      <c r="D24" s="51" t="s">
        <v>11</v>
      </c>
      <c r="E24" s="52">
        <f>E20-E22</f>
        <v>96799</v>
      </c>
      <c r="F24" s="52">
        <f t="shared" ref="F24:H24" si="2">F20-F22</f>
        <v>91959</v>
      </c>
      <c r="G24" s="52">
        <f t="shared" si="2"/>
        <v>87119</v>
      </c>
      <c r="H24" s="52">
        <f t="shared" si="2"/>
        <v>82279</v>
      </c>
      <c r="I24" s="52">
        <f t="shared" ref="I24:Y24" si="3">I20-I22</f>
        <v>77439</v>
      </c>
      <c r="J24" s="52">
        <f t="shared" si="3"/>
        <v>72599</v>
      </c>
      <c r="K24" s="52">
        <f t="shared" si="3"/>
        <v>67759</v>
      </c>
      <c r="L24" s="52">
        <f t="shared" si="3"/>
        <v>62919</v>
      </c>
      <c r="M24" s="52">
        <f t="shared" si="3"/>
        <v>58079</v>
      </c>
      <c r="N24" s="52">
        <f t="shared" si="3"/>
        <v>53239</v>
      </c>
      <c r="O24" s="52">
        <f t="shared" si="3"/>
        <v>48399</v>
      </c>
      <c r="P24" s="52">
        <f t="shared" si="3"/>
        <v>43559</v>
      </c>
      <c r="Q24" s="52">
        <f t="shared" si="3"/>
        <v>38719</v>
      </c>
      <c r="R24" s="52">
        <f t="shared" si="3"/>
        <v>33879</v>
      </c>
      <c r="S24" s="52">
        <f t="shared" si="3"/>
        <v>29039</v>
      </c>
      <c r="T24" s="52">
        <f t="shared" si="3"/>
        <v>24199</v>
      </c>
      <c r="U24" s="52">
        <f t="shared" si="3"/>
        <v>19359</v>
      </c>
      <c r="V24" s="52">
        <f t="shared" si="3"/>
        <v>14519</v>
      </c>
      <c r="W24" s="52">
        <f t="shared" si="3"/>
        <v>9679</v>
      </c>
      <c r="X24" s="52">
        <f t="shared" si="3"/>
        <v>4839</v>
      </c>
      <c r="Y24" s="52">
        <f t="shared" si="3"/>
        <v>-1</v>
      </c>
    </row>
    <row r="25" spans="3:51" ht="15.6" x14ac:dyDescent="0.3">
      <c r="C25" s="53"/>
      <c r="D25" s="5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3:51" ht="15.6" x14ac:dyDescent="0.3">
      <c r="C26" s="53" t="s">
        <v>27</v>
      </c>
      <c r="D26" s="51"/>
      <c r="E26" s="54">
        <f t="shared" ref="E26:Y26" si="4">IF(AND(E24&gt;0,E19&gt;=$L$6),E24,0)</f>
        <v>0</v>
      </c>
      <c r="F26" s="54">
        <f t="shared" si="4"/>
        <v>0</v>
      </c>
      <c r="G26" s="54">
        <f t="shared" si="4"/>
        <v>0</v>
      </c>
      <c r="H26" s="54">
        <f t="shared" si="4"/>
        <v>0</v>
      </c>
      <c r="I26" s="54">
        <f t="shared" si="4"/>
        <v>0</v>
      </c>
      <c r="J26" s="54">
        <f t="shared" si="4"/>
        <v>0</v>
      </c>
      <c r="K26" s="54">
        <f t="shared" si="4"/>
        <v>0</v>
      </c>
      <c r="L26" s="54">
        <f t="shared" si="4"/>
        <v>0</v>
      </c>
      <c r="M26" s="54">
        <f t="shared" si="4"/>
        <v>0</v>
      </c>
      <c r="N26" s="54">
        <f t="shared" si="4"/>
        <v>0</v>
      </c>
      <c r="O26" s="54">
        <f t="shared" si="4"/>
        <v>48399</v>
      </c>
      <c r="P26" s="54">
        <f t="shared" si="4"/>
        <v>43559</v>
      </c>
      <c r="Q26" s="54">
        <f t="shared" si="4"/>
        <v>38719</v>
      </c>
      <c r="R26" s="54">
        <f t="shared" si="4"/>
        <v>33879</v>
      </c>
      <c r="S26" s="54">
        <f t="shared" si="4"/>
        <v>29039</v>
      </c>
      <c r="T26" s="54">
        <f t="shared" si="4"/>
        <v>24199</v>
      </c>
      <c r="U26" s="54">
        <f t="shared" si="4"/>
        <v>19359</v>
      </c>
      <c r="V26" s="54">
        <f t="shared" si="4"/>
        <v>14519</v>
      </c>
      <c r="W26" s="54">
        <f t="shared" si="4"/>
        <v>9679</v>
      </c>
      <c r="X26" s="54">
        <f t="shared" si="4"/>
        <v>4839</v>
      </c>
      <c r="Y26" s="54">
        <f t="shared" si="4"/>
        <v>0</v>
      </c>
    </row>
    <row r="27" spans="3:51" ht="15.6" x14ac:dyDescent="0.3">
      <c r="C27" s="53"/>
      <c r="D27" s="5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3:51" ht="15.6" x14ac:dyDescent="0.3">
      <c r="C28" s="56" t="s">
        <v>12</v>
      </c>
      <c r="D28" s="57">
        <f>D30+D29</f>
        <v>0.85</v>
      </c>
      <c r="E28" s="58">
        <f>E26*($J$11+$J$12)</f>
        <v>0</v>
      </c>
      <c r="F28" s="58">
        <f t="shared" ref="F28:Y28" si="5">F26*($J$11+$J$12)</f>
        <v>0</v>
      </c>
      <c r="G28" s="58">
        <f t="shared" si="5"/>
        <v>0</v>
      </c>
      <c r="H28" s="58">
        <f t="shared" si="5"/>
        <v>0</v>
      </c>
      <c r="I28" s="58">
        <f t="shared" si="5"/>
        <v>0</v>
      </c>
      <c r="J28" s="58">
        <f t="shared" si="5"/>
        <v>0</v>
      </c>
      <c r="K28" s="58">
        <f t="shared" si="5"/>
        <v>0</v>
      </c>
      <c r="L28" s="58">
        <f t="shared" si="5"/>
        <v>0</v>
      </c>
      <c r="M28" s="58">
        <f t="shared" si="5"/>
        <v>0</v>
      </c>
      <c r="N28" s="58">
        <f t="shared" si="5"/>
        <v>0</v>
      </c>
      <c r="O28" s="58">
        <f t="shared" si="5"/>
        <v>41139.15</v>
      </c>
      <c r="P28" s="58">
        <f t="shared" si="5"/>
        <v>37025.15</v>
      </c>
      <c r="Q28" s="58">
        <f t="shared" si="5"/>
        <v>32911.15</v>
      </c>
      <c r="R28" s="58">
        <f t="shared" si="5"/>
        <v>28797.149999999998</v>
      </c>
      <c r="S28" s="58">
        <f t="shared" si="5"/>
        <v>24683.149999999998</v>
      </c>
      <c r="T28" s="58">
        <f t="shared" si="5"/>
        <v>20569.149999999998</v>
      </c>
      <c r="U28" s="58">
        <f t="shared" si="5"/>
        <v>16455.149999999998</v>
      </c>
      <c r="V28" s="58">
        <f t="shared" si="5"/>
        <v>12341.15</v>
      </c>
      <c r="W28" s="58">
        <f t="shared" si="5"/>
        <v>8227.15</v>
      </c>
      <c r="X28" s="58">
        <f t="shared" si="5"/>
        <v>4113.1499999999996</v>
      </c>
      <c r="Y28" s="58">
        <f t="shared" si="5"/>
        <v>0</v>
      </c>
    </row>
    <row r="29" spans="3:51" ht="15.6" x14ac:dyDescent="0.3">
      <c r="C29" s="53" t="s">
        <v>13</v>
      </c>
      <c r="D29" s="57">
        <f>J11</f>
        <v>0.6</v>
      </c>
      <c r="E29" s="52">
        <f>E26*$J$11</f>
        <v>0</v>
      </c>
      <c r="F29" s="52">
        <f t="shared" ref="F29:H29" si="6">F26*$J$11</f>
        <v>0</v>
      </c>
      <c r="G29" s="52">
        <f t="shared" si="6"/>
        <v>0</v>
      </c>
      <c r="H29" s="52">
        <f t="shared" si="6"/>
        <v>0</v>
      </c>
      <c r="I29" s="52">
        <f t="shared" ref="I29:Y29" si="7">I26*$J$11</f>
        <v>0</v>
      </c>
      <c r="J29" s="52">
        <f t="shared" si="7"/>
        <v>0</v>
      </c>
      <c r="K29" s="52">
        <f t="shared" si="7"/>
        <v>0</v>
      </c>
      <c r="L29" s="52">
        <f t="shared" si="7"/>
        <v>0</v>
      </c>
      <c r="M29" s="52">
        <f t="shared" si="7"/>
        <v>0</v>
      </c>
      <c r="N29" s="52">
        <f t="shared" si="7"/>
        <v>0</v>
      </c>
      <c r="O29" s="52">
        <f t="shared" si="7"/>
        <v>29039.399999999998</v>
      </c>
      <c r="P29" s="52">
        <f t="shared" si="7"/>
        <v>26135.399999999998</v>
      </c>
      <c r="Q29" s="52">
        <f t="shared" si="7"/>
        <v>23231.399999999998</v>
      </c>
      <c r="R29" s="52">
        <f t="shared" si="7"/>
        <v>20327.399999999998</v>
      </c>
      <c r="S29" s="52">
        <f t="shared" si="7"/>
        <v>17423.399999999998</v>
      </c>
      <c r="T29" s="52">
        <f t="shared" si="7"/>
        <v>14519.4</v>
      </c>
      <c r="U29" s="52">
        <f t="shared" si="7"/>
        <v>11615.4</v>
      </c>
      <c r="V29" s="52">
        <f t="shared" si="7"/>
        <v>8711.4</v>
      </c>
      <c r="W29" s="52">
        <f t="shared" si="7"/>
        <v>5807.4</v>
      </c>
      <c r="X29" s="52">
        <f t="shared" si="7"/>
        <v>2903.4</v>
      </c>
      <c r="Y29" s="52">
        <f t="shared" si="7"/>
        <v>0</v>
      </c>
    </row>
    <row r="30" spans="3:51" ht="15.6" x14ac:dyDescent="0.3">
      <c r="C30" s="53" t="s">
        <v>14</v>
      </c>
      <c r="D30" s="57">
        <f>J12</f>
        <v>0.25</v>
      </c>
      <c r="E30" s="52">
        <f>E26*$J$12</f>
        <v>0</v>
      </c>
      <c r="F30" s="52">
        <f t="shared" ref="F30:H30" si="8">F26*$J$12</f>
        <v>0</v>
      </c>
      <c r="G30" s="52">
        <f t="shared" si="8"/>
        <v>0</v>
      </c>
      <c r="H30" s="52">
        <f t="shared" si="8"/>
        <v>0</v>
      </c>
      <c r="I30" s="52">
        <f t="shared" ref="I30:Y30" si="9">I26*$J$12</f>
        <v>0</v>
      </c>
      <c r="J30" s="52">
        <f t="shared" si="9"/>
        <v>0</v>
      </c>
      <c r="K30" s="52">
        <f t="shared" si="9"/>
        <v>0</v>
      </c>
      <c r="L30" s="52">
        <f t="shared" si="9"/>
        <v>0</v>
      </c>
      <c r="M30" s="52">
        <f t="shared" si="9"/>
        <v>0</v>
      </c>
      <c r="N30" s="52">
        <f t="shared" si="9"/>
        <v>0</v>
      </c>
      <c r="O30" s="52">
        <f t="shared" si="9"/>
        <v>12099.75</v>
      </c>
      <c r="P30" s="52">
        <f t="shared" si="9"/>
        <v>10889.75</v>
      </c>
      <c r="Q30" s="52">
        <f t="shared" si="9"/>
        <v>9679.75</v>
      </c>
      <c r="R30" s="52">
        <f t="shared" si="9"/>
        <v>8469.75</v>
      </c>
      <c r="S30" s="52">
        <f t="shared" si="9"/>
        <v>7259.75</v>
      </c>
      <c r="T30" s="52">
        <f t="shared" si="9"/>
        <v>6049.75</v>
      </c>
      <c r="U30" s="52">
        <f t="shared" si="9"/>
        <v>4839.75</v>
      </c>
      <c r="V30" s="52">
        <f t="shared" si="9"/>
        <v>3629.75</v>
      </c>
      <c r="W30" s="52">
        <f t="shared" si="9"/>
        <v>2419.75</v>
      </c>
      <c r="X30" s="52">
        <f t="shared" si="9"/>
        <v>1209.75</v>
      </c>
      <c r="Y30" s="52">
        <f t="shared" si="9"/>
        <v>0</v>
      </c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2" spans="3:51" x14ac:dyDescent="0.3">
      <c r="O32" s="78"/>
    </row>
    <row r="44" spans="22:33" ht="16.5" customHeight="1" x14ac:dyDescent="0.3"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</sheetData>
  <sheetProtection algorithmName="SHA-512" hashValue="9ura8qRLR8Cfhgl69MvWvP3Z3SNV5/k3YQkG2O7EidD6X0hWCzCBx1rxvJhSojgBRsVNR9ydkT1m5JVfY1fXSQ==" saltValue="Ehr/WUEjVyx7q/nr4XnUdA==" spinCount="100000" sheet="1" objects="1" scenarios="1"/>
  <mergeCells count="7">
    <mergeCell ref="F7:J7"/>
    <mergeCell ref="F8:J8"/>
    <mergeCell ref="F2:J2"/>
    <mergeCell ref="F3:J3"/>
    <mergeCell ref="F4:J4"/>
    <mergeCell ref="F5:J5"/>
    <mergeCell ref="F6:J6"/>
  </mergeCells>
  <conditionalFormatting sqref="AH30:AY30 V44:AG44">
    <cfRule type="cellIs" dxfId="10" priority="5" operator="lessThan">
      <formula>0</formula>
    </cfRule>
  </conditionalFormatting>
  <conditionalFormatting sqref="E21:Y23 E20:X20 E25:Y30">
    <cfRule type="cellIs" dxfId="9" priority="3" operator="lessThan">
      <formula>-0.1</formula>
    </cfRule>
    <cfRule type="cellIs" dxfId="8" priority="4" operator="lessThan">
      <formula>0</formula>
    </cfRule>
  </conditionalFormatting>
  <conditionalFormatting sqref="Y20">
    <cfRule type="cellIs" dxfId="7" priority="1" operator="lessThan">
      <formula>-0.1</formula>
    </cfRule>
    <cfRule type="cellIs" dxfId="6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C9E1-BAC3-413C-8297-A524769364AE}">
  <sheetPr>
    <tabColor theme="4" tint="0.39997558519241921"/>
  </sheetPr>
  <dimension ref="A1:AL30"/>
  <sheetViews>
    <sheetView showGridLines="0" zoomScale="70" zoomScaleNormal="70" workbookViewId="0">
      <selection activeCell="L3" sqref="L3"/>
    </sheetView>
  </sheetViews>
  <sheetFormatPr defaultColWidth="9.109375" defaultRowHeight="14.4" x14ac:dyDescent="0.3"/>
  <cols>
    <col min="1" max="1" width="9.109375" style="1"/>
    <col min="2" max="2" width="4.88671875" style="1" customWidth="1"/>
    <col min="3" max="3" width="56" style="1" bestFit="1" customWidth="1"/>
    <col min="4" max="4" width="14" style="1" customWidth="1"/>
    <col min="5" max="7" width="12.6640625" style="1" customWidth="1"/>
    <col min="8" max="8" width="11.5546875" style="1" customWidth="1"/>
    <col min="9" max="9" width="12.88671875" style="1" customWidth="1"/>
    <col min="10" max="10" width="11" style="1" bestFit="1" customWidth="1"/>
    <col min="11" max="11" width="12.6640625" style="1" customWidth="1"/>
    <col min="12" max="12" width="13.6640625" style="1" bestFit="1" customWidth="1"/>
    <col min="13" max="36" width="12.6640625" style="1" customWidth="1"/>
    <col min="37" max="37" width="13.33203125" style="1" customWidth="1"/>
    <col min="38" max="16384" width="9.109375" style="1"/>
  </cols>
  <sheetData>
    <row r="1" spans="1:21" ht="15" thickBot="1" x14ac:dyDescent="0.35"/>
    <row r="2" spans="1:21" ht="15.6" x14ac:dyDescent="0.3">
      <c r="C2" s="59" t="s">
        <v>37</v>
      </c>
      <c r="D2" s="4"/>
      <c r="F2" s="84" t="s">
        <v>17</v>
      </c>
      <c r="G2" s="85"/>
      <c r="H2" s="85"/>
      <c r="I2" s="85"/>
      <c r="J2" s="85"/>
      <c r="K2" s="33"/>
      <c r="L2" s="40">
        <v>90000</v>
      </c>
      <c r="M2" s="41"/>
      <c r="N2" s="9" t="s">
        <v>25</v>
      </c>
    </row>
    <row r="3" spans="1:21" ht="15.6" x14ac:dyDescent="0.3">
      <c r="C3" s="61" t="s">
        <v>30</v>
      </c>
      <c r="D3" s="4"/>
      <c r="F3" s="80" t="s">
        <v>36</v>
      </c>
      <c r="G3" s="81"/>
      <c r="H3" s="81"/>
      <c r="I3" s="81"/>
      <c r="J3" s="81"/>
      <c r="K3" s="35">
        <v>0.21</v>
      </c>
      <c r="L3" s="77">
        <f>K3*L2</f>
        <v>18900</v>
      </c>
      <c r="M3" s="42"/>
      <c r="N3" s="9"/>
    </row>
    <row r="4" spans="1:21" ht="15.6" x14ac:dyDescent="0.3">
      <c r="D4" s="4"/>
      <c r="F4" s="86" t="s">
        <v>1</v>
      </c>
      <c r="G4" s="87"/>
      <c r="H4" s="87"/>
      <c r="I4" s="87"/>
      <c r="J4" s="87"/>
      <c r="K4" s="36"/>
      <c r="L4" s="43">
        <f>SUM(L2:L3)</f>
        <v>108900</v>
      </c>
      <c r="M4" s="42"/>
      <c r="N4" s="13"/>
    </row>
    <row r="5" spans="1:21" ht="15.6" x14ac:dyDescent="0.3">
      <c r="C5" s="75" t="s">
        <v>28</v>
      </c>
      <c r="F5" s="80" t="s">
        <v>0</v>
      </c>
      <c r="G5" s="81"/>
      <c r="H5" s="81"/>
      <c r="I5" s="81"/>
      <c r="J5" s="81"/>
      <c r="K5" s="34"/>
      <c r="L5" s="44">
        <v>30</v>
      </c>
      <c r="M5" s="42" t="s">
        <v>2</v>
      </c>
      <c r="N5" s="13"/>
    </row>
    <row r="6" spans="1:21" ht="15.6" x14ac:dyDescent="0.3">
      <c r="D6" s="4"/>
      <c r="F6" s="80" t="s">
        <v>3</v>
      </c>
      <c r="G6" s="81"/>
      <c r="H6" s="81"/>
      <c r="I6" s="81"/>
      <c r="J6" s="81"/>
      <c r="K6" s="34"/>
      <c r="L6" s="45">
        <v>10</v>
      </c>
      <c r="M6" s="42" t="s">
        <v>2</v>
      </c>
    </row>
    <row r="7" spans="1:21" ht="15.6" x14ac:dyDescent="0.3">
      <c r="D7" s="4"/>
      <c r="F7" s="80" t="s">
        <v>4</v>
      </c>
      <c r="G7" s="81"/>
      <c r="H7" s="81"/>
      <c r="I7" s="81"/>
      <c r="J7" s="81"/>
      <c r="K7" s="34"/>
      <c r="L7" s="43">
        <f>E20/L5</f>
        <v>3630</v>
      </c>
      <c r="M7" s="42"/>
    </row>
    <row r="8" spans="1:21" ht="16.2" thickBot="1" x14ac:dyDescent="0.35">
      <c r="D8" s="4"/>
      <c r="F8" s="82" t="s">
        <v>15</v>
      </c>
      <c r="G8" s="83"/>
      <c r="H8" s="83"/>
      <c r="I8" s="83"/>
      <c r="J8" s="83"/>
      <c r="K8" s="37"/>
      <c r="L8" s="46">
        <v>1</v>
      </c>
      <c r="M8" s="47"/>
      <c r="N8" s="9" t="s">
        <v>26</v>
      </c>
    </row>
    <row r="9" spans="1:21" x14ac:dyDescent="0.3">
      <c r="D9" s="4"/>
      <c r="F9" s="10"/>
      <c r="G9" s="10"/>
      <c r="H9" s="10"/>
      <c r="I9" s="10"/>
      <c r="J9" s="10"/>
      <c r="K9" s="12"/>
      <c r="L9" s="9"/>
    </row>
    <row r="10" spans="1:21" ht="16.2" thickBot="1" x14ac:dyDescent="0.35">
      <c r="D10" s="4"/>
      <c r="F10" s="38" t="s">
        <v>20</v>
      </c>
      <c r="G10" s="39"/>
      <c r="H10" s="39"/>
      <c r="I10" s="39"/>
      <c r="J10" s="39"/>
      <c r="K10" s="39"/>
      <c r="L10" s="9"/>
      <c r="O10" s="13"/>
      <c r="P10" s="8"/>
      <c r="Q10" s="8"/>
      <c r="R10" s="8"/>
      <c r="S10" s="19"/>
      <c r="T10" s="9"/>
      <c r="U10" s="13"/>
    </row>
    <row r="11" spans="1:21" ht="15.6" x14ac:dyDescent="0.3">
      <c r="D11" s="4"/>
      <c r="F11" s="62" t="s">
        <v>21</v>
      </c>
      <c r="G11" s="63"/>
      <c r="H11" s="63"/>
      <c r="I11" s="63"/>
      <c r="J11" s="64">
        <v>0.6</v>
      </c>
      <c r="K11" s="65"/>
      <c r="L11" s="9"/>
      <c r="O11" s="13"/>
      <c r="P11" s="8"/>
      <c r="Q11" s="8"/>
      <c r="R11" s="8"/>
      <c r="S11" s="13"/>
      <c r="T11" s="13"/>
      <c r="U11" s="13"/>
    </row>
    <row r="12" spans="1:21" ht="15.6" x14ac:dyDescent="0.3">
      <c r="D12" s="4"/>
      <c r="F12" s="66" t="s">
        <v>22</v>
      </c>
      <c r="G12" s="67"/>
      <c r="H12" s="67"/>
      <c r="I12" s="67"/>
      <c r="J12" s="68">
        <v>0.25</v>
      </c>
      <c r="K12" s="69"/>
      <c r="O12" s="13"/>
      <c r="P12" s="8"/>
      <c r="Q12" s="8"/>
      <c r="R12" s="8"/>
      <c r="S12" s="13"/>
      <c r="T12" s="13"/>
      <c r="U12" s="13"/>
    </row>
    <row r="13" spans="1:21" ht="15.6" x14ac:dyDescent="0.3">
      <c r="F13" s="70" t="s">
        <v>24</v>
      </c>
      <c r="G13" s="71"/>
      <c r="H13" s="71"/>
      <c r="I13" s="71"/>
      <c r="J13" s="72">
        <v>0.15</v>
      </c>
      <c r="K13" s="73"/>
      <c r="O13" s="13"/>
      <c r="P13" s="8"/>
      <c r="Q13" s="8"/>
      <c r="R13" s="8"/>
      <c r="S13" s="13"/>
      <c r="T13" s="13"/>
      <c r="U13" s="13"/>
    </row>
    <row r="14" spans="1:21" ht="16.2" thickBot="1" x14ac:dyDescent="0.35">
      <c r="F14" s="29" t="s">
        <v>23</v>
      </c>
      <c r="G14" s="30"/>
      <c r="H14" s="30"/>
      <c r="I14" s="30"/>
      <c r="J14" s="31">
        <f>SUM(J11:J13)</f>
        <v>1</v>
      </c>
      <c r="K14" s="32"/>
      <c r="O14" s="13"/>
      <c r="P14" s="13"/>
      <c r="Q14" s="13"/>
      <c r="R14" s="13"/>
      <c r="S14" s="13"/>
      <c r="T14" s="13"/>
      <c r="U14" s="13"/>
    </row>
    <row r="15" spans="1:21" s="2" customFormat="1" x14ac:dyDescent="0.3">
      <c r="A15" s="1"/>
      <c r="B15" s="1"/>
    </row>
    <row r="16" spans="1:21" s="2" customFormat="1" x14ac:dyDescent="0.3">
      <c r="A16" s="1"/>
      <c r="B16" s="1"/>
    </row>
    <row r="17" spans="3:38" ht="15.6" x14ac:dyDescent="0.3">
      <c r="C17" s="48" t="s">
        <v>19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K17" s="2"/>
      <c r="AL17" s="2"/>
    </row>
    <row r="18" spans="3:38" ht="15.6" x14ac:dyDescent="0.3">
      <c r="C18" s="49" t="s">
        <v>5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K18" s="2"/>
      <c r="AL18" s="2"/>
    </row>
    <row r="19" spans="3:38" ht="15.6" x14ac:dyDescent="0.3">
      <c r="C19" s="48" t="s">
        <v>6</v>
      </c>
      <c r="D19" s="48"/>
      <c r="E19" s="48">
        <v>0</v>
      </c>
      <c r="F19" s="48">
        <v>1</v>
      </c>
      <c r="G19" s="48">
        <v>2</v>
      </c>
      <c r="H19" s="48">
        <v>3</v>
      </c>
      <c r="I19" s="48">
        <v>4</v>
      </c>
      <c r="J19" s="48">
        <v>5</v>
      </c>
      <c r="K19" s="48">
        <v>6</v>
      </c>
      <c r="L19" s="48">
        <v>7</v>
      </c>
      <c r="M19" s="48">
        <v>8</v>
      </c>
      <c r="N19" s="48">
        <v>9</v>
      </c>
      <c r="O19" s="48">
        <v>10</v>
      </c>
      <c r="P19" s="48">
        <v>11</v>
      </c>
      <c r="Q19" s="48">
        <v>12</v>
      </c>
      <c r="R19" s="48">
        <v>13</v>
      </c>
      <c r="S19" s="48">
        <v>14</v>
      </c>
      <c r="T19" s="48">
        <v>15</v>
      </c>
      <c r="U19" s="48">
        <v>16</v>
      </c>
      <c r="V19" s="48">
        <v>17</v>
      </c>
      <c r="W19" s="48">
        <v>18</v>
      </c>
      <c r="X19" s="48">
        <v>19</v>
      </c>
      <c r="Y19" s="48">
        <v>20</v>
      </c>
      <c r="Z19" s="48">
        <v>21</v>
      </c>
      <c r="AA19" s="48">
        <v>22</v>
      </c>
      <c r="AB19" s="48">
        <v>23</v>
      </c>
      <c r="AC19" s="48">
        <v>24</v>
      </c>
      <c r="AD19" s="48">
        <v>25</v>
      </c>
      <c r="AE19" s="48">
        <v>26</v>
      </c>
      <c r="AF19" s="48">
        <v>27</v>
      </c>
      <c r="AG19" s="48">
        <v>28</v>
      </c>
      <c r="AH19" s="48">
        <v>29</v>
      </c>
      <c r="AI19" s="48">
        <v>30</v>
      </c>
      <c r="AK19" s="2"/>
      <c r="AL19" s="2"/>
    </row>
    <row r="20" spans="3:38" ht="15.6" x14ac:dyDescent="0.3">
      <c r="C20" s="50" t="s">
        <v>7</v>
      </c>
      <c r="D20" s="51" t="s">
        <v>8</v>
      </c>
      <c r="E20" s="52">
        <f>L4</f>
        <v>108900</v>
      </c>
      <c r="F20" s="52">
        <f t="shared" ref="F20:AI20" si="0">E20-$L$7</f>
        <v>105270</v>
      </c>
      <c r="G20" s="52">
        <f t="shared" si="0"/>
        <v>101640</v>
      </c>
      <c r="H20" s="52">
        <f t="shared" si="0"/>
        <v>98010</v>
      </c>
      <c r="I20" s="52">
        <f t="shared" si="0"/>
        <v>94380</v>
      </c>
      <c r="J20" s="52">
        <f t="shared" si="0"/>
        <v>90750</v>
      </c>
      <c r="K20" s="52">
        <f t="shared" si="0"/>
        <v>87120</v>
      </c>
      <c r="L20" s="52">
        <f t="shared" si="0"/>
        <v>83490</v>
      </c>
      <c r="M20" s="52">
        <f t="shared" si="0"/>
        <v>79860</v>
      </c>
      <c r="N20" s="52">
        <f t="shared" si="0"/>
        <v>76230</v>
      </c>
      <c r="O20" s="52">
        <f t="shared" si="0"/>
        <v>72600</v>
      </c>
      <c r="P20" s="52">
        <f t="shared" si="0"/>
        <v>68970</v>
      </c>
      <c r="Q20" s="52">
        <f t="shared" si="0"/>
        <v>65340</v>
      </c>
      <c r="R20" s="52">
        <f t="shared" si="0"/>
        <v>61710</v>
      </c>
      <c r="S20" s="52">
        <f t="shared" si="0"/>
        <v>58080</v>
      </c>
      <c r="T20" s="52">
        <f t="shared" si="0"/>
        <v>54450</v>
      </c>
      <c r="U20" s="52">
        <f t="shared" si="0"/>
        <v>50820</v>
      </c>
      <c r="V20" s="52">
        <f t="shared" si="0"/>
        <v>47190</v>
      </c>
      <c r="W20" s="52">
        <f t="shared" si="0"/>
        <v>43560</v>
      </c>
      <c r="X20" s="52">
        <f t="shared" si="0"/>
        <v>39930</v>
      </c>
      <c r="Y20" s="52">
        <f t="shared" si="0"/>
        <v>36300</v>
      </c>
      <c r="Z20" s="52">
        <f t="shared" si="0"/>
        <v>32670</v>
      </c>
      <c r="AA20" s="52">
        <f t="shared" si="0"/>
        <v>29040</v>
      </c>
      <c r="AB20" s="52">
        <f t="shared" si="0"/>
        <v>25410</v>
      </c>
      <c r="AC20" s="52">
        <f t="shared" si="0"/>
        <v>21780</v>
      </c>
      <c r="AD20" s="52">
        <f t="shared" si="0"/>
        <v>18150</v>
      </c>
      <c r="AE20" s="52">
        <f t="shared" si="0"/>
        <v>14520</v>
      </c>
      <c r="AF20" s="52">
        <f t="shared" si="0"/>
        <v>10890</v>
      </c>
      <c r="AG20" s="52">
        <f t="shared" si="0"/>
        <v>7260</v>
      </c>
      <c r="AH20" s="52">
        <f t="shared" si="0"/>
        <v>3630</v>
      </c>
      <c r="AI20" s="74">
        <f t="shared" si="0"/>
        <v>0</v>
      </c>
    </row>
    <row r="21" spans="3:38" ht="15.6" x14ac:dyDescent="0.3">
      <c r="C21" s="50" t="s">
        <v>9</v>
      </c>
      <c r="D21" s="51"/>
      <c r="E21" s="39"/>
      <c r="F21" s="39"/>
      <c r="G21" s="39"/>
      <c r="H21" s="39"/>
      <c r="I21" s="39"/>
      <c r="J21" s="39"/>
      <c r="K21" s="39"/>
      <c r="L21" s="39"/>
      <c r="M21" s="39"/>
      <c r="N21" s="38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8"/>
      <c r="Z21" s="38"/>
      <c r="AA21" s="38"/>
      <c r="AB21" s="38"/>
      <c r="AC21" s="38"/>
      <c r="AD21" s="38"/>
      <c r="AE21" s="38"/>
      <c r="AF21" s="39"/>
      <c r="AG21" s="39"/>
      <c r="AH21" s="39"/>
      <c r="AI21" s="39"/>
    </row>
    <row r="22" spans="3:38" ht="15.6" x14ac:dyDescent="0.3">
      <c r="C22" s="50" t="s">
        <v>15</v>
      </c>
      <c r="D22" s="51" t="s">
        <v>10</v>
      </c>
      <c r="E22" s="52">
        <f t="shared" ref="E22:AI22" si="1">$L$8</f>
        <v>1</v>
      </c>
      <c r="F22" s="52">
        <f t="shared" si="1"/>
        <v>1</v>
      </c>
      <c r="G22" s="52">
        <f t="shared" si="1"/>
        <v>1</v>
      </c>
      <c r="H22" s="52">
        <f t="shared" si="1"/>
        <v>1</v>
      </c>
      <c r="I22" s="52">
        <f t="shared" si="1"/>
        <v>1</v>
      </c>
      <c r="J22" s="52">
        <f t="shared" si="1"/>
        <v>1</v>
      </c>
      <c r="K22" s="52">
        <f t="shared" si="1"/>
        <v>1</v>
      </c>
      <c r="L22" s="52">
        <f t="shared" si="1"/>
        <v>1</v>
      </c>
      <c r="M22" s="52">
        <f t="shared" si="1"/>
        <v>1</v>
      </c>
      <c r="N22" s="52">
        <f t="shared" si="1"/>
        <v>1</v>
      </c>
      <c r="O22" s="52">
        <f t="shared" si="1"/>
        <v>1</v>
      </c>
      <c r="P22" s="52">
        <f t="shared" si="1"/>
        <v>1</v>
      </c>
      <c r="Q22" s="52">
        <f t="shared" si="1"/>
        <v>1</v>
      </c>
      <c r="R22" s="52">
        <f t="shared" si="1"/>
        <v>1</v>
      </c>
      <c r="S22" s="52">
        <f t="shared" si="1"/>
        <v>1</v>
      </c>
      <c r="T22" s="52">
        <f t="shared" si="1"/>
        <v>1</v>
      </c>
      <c r="U22" s="52">
        <f t="shared" si="1"/>
        <v>1</v>
      </c>
      <c r="V22" s="52">
        <f t="shared" si="1"/>
        <v>1</v>
      </c>
      <c r="W22" s="52">
        <f t="shared" si="1"/>
        <v>1</v>
      </c>
      <c r="X22" s="52">
        <f t="shared" si="1"/>
        <v>1</v>
      </c>
      <c r="Y22" s="52">
        <f t="shared" si="1"/>
        <v>1</v>
      </c>
      <c r="Z22" s="52">
        <f t="shared" si="1"/>
        <v>1</v>
      </c>
      <c r="AA22" s="52">
        <f t="shared" si="1"/>
        <v>1</v>
      </c>
      <c r="AB22" s="52">
        <f t="shared" si="1"/>
        <v>1</v>
      </c>
      <c r="AC22" s="52">
        <f t="shared" si="1"/>
        <v>1</v>
      </c>
      <c r="AD22" s="52">
        <f t="shared" si="1"/>
        <v>1</v>
      </c>
      <c r="AE22" s="52">
        <f t="shared" si="1"/>
        <v>1</v>
      </c>
      <c r="AF22" s="52">
        <f t="shared" si="1"/>
        <v>1</v>
      </c>
      <c r="AG22" s="52">
        <f t="shared" si="1"/>
        <v>1</v>
      </c>
      <c r="AH22" s="52">
        <f t="shared" si="1"/>
        <v>1</v>
      </c>
      <c r="AI22" s="52">
        <f t="shared" si="1"/>
        <v>1</v>
      </c>
    </row>
    <row r="23" spans="3:38" ht="15.6" x14ac:dyDescent="0.3">
      <c r="C23" s="50" t="s">
        <v>9</v>
      </c>
      <c r="D23" s="51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3:38" ht="15.6" x14ac:dyDescent="0.3">
      <c r="C24" s="50" t="s">
        <v>16</v>
      </c>
      <c r="D24" s="51" t="s">
        <v>11</v>
      </c>
      <c r="E24" s="52">
        <f>E20-E22</f>
        <v>108899</v>
      </c>
      <c r="F24" s="52">
        <f t="shared" ref="F24:H24" si="2">F20-F22</f>
        <v>105269</v>
      </c>
      <c r="G24" s="52">
        <f t="shared" si="2"/>
        <v>101639</v>
      </c>
      <c r="H24" s="52">
        <f t="shared" si="2"/>
        <v>98009</v>
      </c>
      <c r="I24" s="52">
        <f t="shared" ref="I24:AI24" si="3">I20-I22</f>
        <v>94379</v>
      </c>
      <c r="J24" s="52">
        <f t="shared" si="3"/>
        <v>90749</v>
      </c>
      <c r="K24" s="52">
        <f t="shared" si="3"/>
        <v>87119</v>
      </c>
      <c r="L24" s="52">
        <f t="shared" si="3"/>
        <v>83489</v>
      </c>
      <c r="M24" s="52">
        <f t="shared" si="3"/>
        <v>79859</v>
      </c>
      <c r="N24" s="52">
        <f t="shared" si="3"/>
        <v>76229</v>
      </c>
      <c r="O24" s="52">
        <f t="shared" si="3"/>
        <v>72599</v>
      </c>
      <c r="P24" s="52">
        <f t="shared" si="3"/>
        <v>68969</v>
      </c>
      <c r="Q24" s="52">
        <f t="shared" si="3"/>
        <v>65339</v>
      </c>
      <c r="R24" s="52">
        <f t="shared" si="3"/>
        <v>61709</v>
      </c>
      <c r="S24" s="52">
        <f t="shared" si="3"/>
        <v>58079</v>
      </c>
      <c r="T24" s="52">
        <f t="shared" si="3"/>
        <v>54449</v>
      </c>
      <c r="U24" s="52">
        <f t="shared" si="3"/>
        <v>50819</v>
      </c>
      <c r="V24" s="52">
        <f t="shared" si="3"/>
        <v>47189</v>
      </c>
      <c r="W24" s="52">
        <f t="shared" si="3"/>
        <v>43559</v>
      </c>
      <c r="X24" s="52">
        <f t="shared" si="3"/>
        <v>39929</v>
      </c>
      <c r="Y24" s="52">
        <f t="shared" si="3"/>
        <v>36299</v>
      </c>
      <c r="Z24" s="52">
        <f t="shared" si="3"/>
        <v>32669</v>
      </c>
      <c r="AA24" s="52">
        <f t="shared" si="3"/>
        <v>29039</v>
      </c>
      <c r="AB24" s="52">
        <f t="shared" si="3"/>
        <v>25409</v>
      </c>
      <c r="AC24" s="52">
        <f t="shared" si="3"/>
        <v>21779</v>
      </c>
      <c r="AD24" s="52">
        <f t="shared" si="3"/>
        <v>18149</v>
      </c>
      <c r="AE24" s="52">
        <f t="shared" si="3"/>
        <v>14519</v>
      </c>
      <c r="AF24" s="52">
        <f t="shared" si="3"/>
        <v>10889</v>
      </c>
      <c r="AG24" s="52">
        <f t="shared" si="3"/>
        <v>7259</v>
      </c>
      <c r="AH24" s="52">
        <f t="shared" si="3"/>
        <v>3629</v>
      </c>
      <c r="AI24" s="52">
        <f t="shared" si="3"/>
        <v>-1</v>
      </c>
    </row>
    <row r="25" spans="3:38" ht="15.6" x14ac:dyDescent="0.3">
      <c r="C25" s="53"/>
      <c r="D25" s="5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3:38" ht="15.6" x14ac:dyDescent="0.3">
      <c r="C26" s="53" t="s">
        <v>27</v>
      </c>
      <c r="D26" s="51"/>
      <c r="E26" s="54">
        <f t="shared" ref="E26:AI26" si="4">IF(AND(E24&gt;0,E19&gt;=$L$6),E24,0)</f>
        <v>0</v>
      </c>
      <c r="F26" s="54">
        <f t="shared" si="4"/>
        <v>0</v>
      </c>
      <c r="G26" s="54">
        <f t="shared" si="4"/>
        <v>0</v>
      </c>
      <c r="H26" s="54">
        <f t="shared" si="4"/>
        <v>0</v>
      </c>
      <c r="I26" s="54">
        <f t="shared" si="4"/>
        <v>0</v>
      </c>
      <c r="J26" s="54">
        <f t="shared" si="4"/>
        <v>0</v>
      </c>
      <c r="K26" s="54">
        <f t="shared" si="4"/>
        <v>0</v>
      </c>
      <c r="L26" s="54">
        <f t="shared" si="4"/>
        <v>0</v>
      </c>
      <c r="M26" s="54">
        <f t="shared" si="4"/>
        <v>0</v>
      </c>
      <c r="N26" s="54">
        <f t="shared" si="4"/>
        <v>0</v>
      </c>
      <c r="O26" s="54">
        <f t="shared" si="4"/>
        <v>72599</v>
      </c>
      <c r="P26" s="54">
        <f t="shared" si="4"/>
        <v>68969</v>
      </c>
      <c r="Q26" s="54">
        <f t="shared" si="4"/>
        <v>65339</v>
      </c>
      <c r="R26" s="54">
        <f t="shared" si="4"/>
        <v>61709</v>
      </c>
      <c r="S26" s="54">
        <f t="shared" si="4"/>
        <v>58079</v>
      </c>
      <c r="T26" s="54">
        <f t="shared" si="4"/>
        <v>54449</v>
      </c>
      <c r="U26" s="54">
        <f t="shared" si="4"/>
        <v>50819</v>
      </c>
      <c r="V26" s="54">
        <f t="shared" si="4"/>
        <v>47189</v>
      </c>
      <c r="W26" s="54">
        <f t="shared" si="4"/>
        <v>43559</v>
      </c>
      <c r="X26" s="54">
        <f t="shared" si="4"/>
        <v>39929</v>
      </c>
      <c r="Y26" s="54">
        <f t="shared" si="4"/>
        <v>36299</v>
      </c>
      <c r="Z26" s="54">
        <f t="shared" si="4"/>
        <v>32669</v>
      </c>
      <c r="AA26" s="54">
        <f t="shared" si="4"/>
        <v>29039</v>
      </c>
      <c r="AB26" s="54">
        <f t="shared" si="4"/>
        <v>25409</v>
      </c>
      <c r="AC26" s="54">
        <f t="shared" si="4"/>
        <v>21779</v>
      </c>
      <c r="AD26" s="54">
        <f t="shared" si="4"/>
        <v>18149</v>
      </c>
      <c r="AE26" s="54">
        <f t="shared" si="4"/>
        <v>14519</v>
      </c>
      <c r="AF26" s="54">
        <f t="shared" si="4"/>
        <v>10889</v>
      </c>
      <c r="AG26" s="54">
        <f t="shared" si="4"/>
        <v>7259</v>
      </c>
      <c r="AH26" s="54">
        <f t="shared" si="4"/>
        <v>3629</v>
      </c>
      <c r="AI26" s="54">
        <f t="shared" si="4"/>
        <v>0</v>
      </c>
    </row>
    <row r="27" spans="3:38" ht="15.6" x14ac:dyDescent="0.3">
      <c r="C27" s="53"/>
      <c r="D27" s="5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3:38" ht="15.6" x14ac:dyDescent="0.3">
      <c r="C28" s="56" t="s">
        <v>12</v>
      </c>
      <c r="D28" s="57">
        <f>D30+D29</f>
        <v>0.85</v>
      </c>
      <c r="E28" s="58">
        <f>E26*(J11+J12)</f>
        <v>0</v>
      </c>
      <c r="F28" s="58">
        <f>F26*(J11+J12)</f>
        <v>0</v>
      </c>
      <c r="G28" s="58">
        <f>G26*(J11+J12)</f>
        <v>0</v>
      </c>
      <c r="H28" s="58">
        <f>H26*(J11+J12)</f>
        <v>0</v>
      </c>
      <c r="I28" s="58">
        <f>I26*(J11+J12)</f>
        <v>0</v>
      </c>
      <c r="J28" s="58">
        <f>J26*(J11+J12)</f>
        <v>0</v>
      </c>
      <c r="K28" s="58">
        <f>K26*(J11+J12)</f>
        <v>0</v>
      </c>
      <c r="L28" s="58">
        <f>L26*(J11+J12)</f>
        <v>0</v>
      </c>
      <c r="M28" s="58">
        <f>M26*(J11+J12)</f>
        <v>0</v>
      </c>
      <c r="N28" s="58">
        <f>N26*(J11+J12)</f>
        <v>0</v>
      </c>
      <c r="O28" s="58">
        <f>O26*(J11+J12)</f>
        <v>61709.15</v>
      </c>
      <c r="P28" s="58">
        <f>P26*(J11+J12)</f>
        <v>58623.65</v>
      </c>
      <c r="Q28" s="58">
        <f>Q26*(J11+J12)</f>
        <v>55538.15</v>
      </c>
      <c r="R28" s="58">
        <f>R26*(J11+J12)</f>
        <v>52452.65</v>
      </c>
      <c r="S28" s="58">
        <f>S26*(J11+J12)</f>
        <v>49367.15</v>
      </c>
      <c r="T28" s="58">
        <f>T26*(J11+J12)</f>
        <v>46281.65</v>
      </c>
      <c r="U28" s="58">
        <f>U26*(J11+J12)</f>
        <v>43196.15</v>
      </c>
      <c r="V28" s="58">
        <f>V26*(J11+J12)</f>
        <v>40110.65</v>
      </c>
      <c r="W28" s="58">
        <f>W26*(J11+J12)</f>
        <v>37025.15</v>
      </c>
      <c r="X28" s="58">
        <f>X26*(J11+J12)</f>
        <v>33939.65</v>
      </c>
      <c r="Y28" s="58">
        <f>Y26*(J11+J12)</f>
        <v>30854.149999999998</v>
      </c>
      <c r="Z28" s="58">
        <f>Z26*(J11+J12)</f>
        <v>27768.649999999998</v>
      </c>
      <c r="AA28" s="58">
        <f>AA26*(J11+J12)</f>
        <v>24683.149999999998</v>
      </c>
      <c r="AB28" s="58">
        <f>AB26*(J11+J12)</f>
        <v>21597.649999999998</v>
      </c>
      <c r="AC28" s="58">
        <f>AC26*(J11+J12)</f>
        <v>18512.149999999998</v>
      </c>
      <c r="AD28" s="58">
        <f>AD26*(J11+J12)</f>
        <v>15426.65</v>
      </c>
      <c r="AE28" s="58">
        <f>AE26*(J11+J12)</f>
        <v>12341.15</v>
      </c>
      <c r="AF28" s="58">
        <f>AF26*(J11+J12)</f>
        <v>9255.65</v>
      </c>
      <c r="AG28" s="58">
        <f>AG26*(J11+J12)</f>
        <v>6170.15</v>
      </c>
      <c r="AH28" s="58">
        <f>AH26*(J11+J12)</f>
        <v>3084.65</v>
      </c>
      <c r="AI28" s="58">
        <f>AI26*(J11+J12)</f>
        <v>0</v>
      </c>
    </row>
    <row r="29" spans="3:38" ht="15.6" x14ac:dyDescent="0.3">
      <c r="C29" s="53" t="s">
        <v>13</v>
      </c>
      <c r="D29" s="57">
        <f>J11</f>
        <v>0.6</v>
      </c>
      <c r="E29" s="52">
        <f t="shared" ref="E29:AI29" si="5">E26*$J$11</f>
        <v>0</v>
      </c>
      <c r="F29" s="52">
        <f t="shared" si="5"/>
        <v>0</v>
      </c>
      <c r="G29" s="52">
        <f t="shared" si="5"/>
        <v>0</v>
      </c>
      <c r="H29" s="52">
        <f t="shared" si="5"/>
        <v>0</v>
      </c>
      <c r="I29" s="52">
        <f t="shared" si="5"/>
        <v>0</v>
      </c>
      <c r="J29" s="52">
        <f t="shared" si="5"/>
        <v>0</v>
      </c>
      <c r="K29" s="52">
        <f t="shared" si="5"/>
        <v>0</v>
      </c>
      <c r="L29" s="52">
        <f t="shared" si="5"/>
        <v>0</v>
      </c>
      <c r="M29" s="52">
        <f t="shared" si="5"/>
        <v>0</v>
      </c>
      <c r="N29" s="52">
        <f t="shared" si="5"/>
        <v>0</v>
      </c>
      <c r="O29" s="52">
        <f t="shared" si="5"/>
        <v>43559.4</v>
      </c>
      <c r="P29" s="52">
        <f t="shared" si="5"/>
        <v>41381.4</v>
      </c>
      <c r="Q29" s="52">
        <f t="shared" si="5"/>
        <v>39203.4</v>
      </c>
      <c r="R29" s="52">
        <f t="shared" si="5"/>
        <v>37025.4</v>
      </c>
      <c r="S29" s="52">
        <f t="shared" si="5"/>
        <v>34847.4</v>
      </c>
      <c r="T29" s="52">
        <f t="shared" si="5"/>
        <v>32669.399999999998</v>
      </c>
      <c r="U29" s="52">
        <f t="shared" si="5"/>
        <v>30491.399999999998</v>
      </c>
      <c r="V29" s="52">
        <f t="shared" si="5"/>
        <v>28313.399999999998</v>
      </c>
      <c r="W29" s="52">
        <f t="shared" si="5"/>
        <v>26135.399999999998</v>
      </c>
      <c r="X29" s="52">
        <f t="shared" si="5"/>
        <v>23957.399999999998</v>
      </c>
      <c r="Y29" s="52">
        <f t="shared" si="5"/>
        <v>21779.399999999998</v>
      </c>
      <c r="Z29" s="52">
        <f t="shared" si="5"/>
        <v>19601.399999999998</v>
      </c>
      <c r="AA29" s="52">
        <f t="shared" si="5"/>
        <v>17423.399999999998</v>
      </c>
      <c r="AB29" s="52">
        <f t="shared" si="5"/>
        <v>15245.4</v>
      </c>
      <c r="AC29" s="52">
        <f t="shared" si="5"/>
        <v>13067.4</v>
      </c>
      <c r="AD29" s="52">
        <f t="shared" si="5"/>
        <v>10889.4</v>
      </c>
      <c r="AE29" s="52">
        <f t="shared" si="5"/>
        <v>8711.4</v>
      </c>
      <c r="AF29" s="52">
        <f t="shared" si="5"/>
        <v>6533.4</v>
      </c>
      <c r="AG29" s="52">
        <f t="shared" si="5"/>
        <v>4355.3999999999996</v>
      </c>
      <c r="AH29" s="52">
        <f t="shared" si="5"/>
        <v>2177.4</v>
      </c>
      <c r="AI29" s="52">
        <f t="shared" si="5"/>
        <v>0</v>
      </c>
    </row>
    <row r="30" spans="3:38" ht="15.6" x14ac:dyDescent="0.3">
      <c r="C30" s="53" t="s">
        <v>14</v>
      </c>
      <c r="D30" s="57">
        <f>J12</f>
        <v>0.25</v>
      </c>
      <c r="E30" s="52">
        <f t="shared" ref="E30:AI30" si="6">E26*$J$12</f>
        <v>0</v>
      </c>
      <c r="F30" s="52">
        <f t="shared" si="6"/>
        <v>0</v>
      </c>
      <c r="G30" s="52">
        <f t="shared" si="6"/>
        <v>0</v>
      </c>
      <c r="H30" s="52">
        <f t="shared" si="6"/>
        <v>0</v>
      </c>
      <c r="I30" s="52">
        <f t="shared" si="6"/>
        <v>0</v>
      </c>
      <c r="J30" s="52">
        <f t="shared" si="6"/>
        <v>0</v>
      </c>
      <c r="K30" s="52">
        <f t="shared" si="6"/>
        <v>0</v>
      </c>
      <c r="L30" s="52">
        <f t="shared" si="6"/>
        <v>0</v>
      </c>
      <c r="M30" s="52">
        <f t="shared" si="6"/>
        <v>0</v>
      </c>
      <c r="N30" s="52">
        <f t="shared" si="6"/>
        <v>0</v>
      </c>
      <c r="O30" s="52">
        <f t="shared" si="6"/>
        <v>18149.75</v>
      </c>
      <c r="P30" s="52">
        <f t="shared" si="6"/>
        <v>17242.25</v>
      </c>
      <c r="Q30" s="52">
        <f t="shared" si="6"/>
        <v>16334.75</v>
      </c>
      <c r="R30" s="52">
        <f t="shared" si="6"/>
        <v>15427.25</v>
      </c>
      <c r="S30" s="52">
        <f t="shared" si="6"/>
        <v>14519.75</v>
      </c>
      <c r="T30" s="52">
        <f t="shared" si="6"/>
        <v>13612.25</v>
      </c>
      <c r="U30" s="52">
        <f t="shared" si="6"/>
        <v>12704.75</v>
      </c>
      <c r="V30" s="52">
        <f t="shared" si="6"/>
        <v>11797.25</v>
      </c>
      <c r="W30" s="52">
        <f t="shared" si="6"/>
        <v>10889.75</v>
      </c>
      <c r="X30" s="52">
        <f t="shared" si="6"/>
        <v>9982.25</v>
      </c>
      <c r="Y30" s="52">
        <f t="shared" si="6"/>
        <v>9074.75</v>
      </c>
      <c r="Z30" s="52">
        <f t="shared" si="6"/>
        <v>8167.25</v>
      </c>
      <c r="AA30" s="52">
        <f t="shared" si="6"/>
        <v>7259.75</v>
      </c>
      <c r="AB30" s="52">
        <f t="shared" si="6"/>
        <v>6352.25</v>
      </c>
      <c r="AC30" s="52">
        <f t="shared" si="6"/>
        <v>5444.75</v>
      </c>
      <c r="AD30" s="52">
        <f t="shared" si="6"/>
        <v>4537.25</v>
      </c>
      <c r="AE30" s="52">
        <f t="shared" si="6"/>
        <v>3629.75</v>
      </c>
      <c r="AF30" s="52">
        <f t="shared" si="6"/>
        <v>2722.25</v>
      </c>
      <c r="AG30" s="52">
        <f t="shared" si="6"/>
        <v>1814.75</v>
      </c>
      <c r="AH30" s="52">
        <f t="shared" si="6"/>
        <v>907.25</v>
      </c>
      <c r="AI30" s="52">
        <f t="shared" si="6"/>
        <v>0</v>
      </c>
    </row>
  </sheetData>
  <sheetProtection algorithmName="SHA-512" hashValue="peg/Z0SuC5qIDLisuqzrBd0oxcZGZlFRr7drybNpzH5DMLUWVytC8krNNb2xUHI+5q8x3F7Q8Q2G+90s6pvtDg==" saltValue="SaMD87Ny1wdc9QiJM4ZTNw==" spinCount="100000" sheet="1" objects="1" scenarios="1"/>
  <mergeCells count="7">
    <mergeCell ref="F7:J7"/>
    <mergeCell ref="F8:J8"/>
    <mergeCell ref="F2:J2"/>
    <mergeCell ref="F3:J3"/>
    <mergeCell ref="F4:J4"/>
    <mergeCell ref="F5:J5"/>
    <mergeCell ref="F6:J6"/>
  </mergeCells>
  <conditionalFormatting sqref="E21:O21 E23:O23 F20:AI20 E22:AI22 E25:O27 E28:AI30">
    <cfRule type="cellIs" dxfId="5" priority="6" operator="lessThan">
      <formula>-0.1</formula>
    </cfRule>
    <cfRule type="cellIs" dxfId="4" priority="7" operator="lessThan">
      <formula>0</formula>
    </cfRule>
  </conditionalFormatting>
  <conditionalFormatting sqref="P21:AI21 P23:AI23 P25:AI27">
    <cfRule type="cellIs" dxfId="3" priority="3" operator="lessThan">
      <formula>-0.1</formula>
    </cfRule>
    <cfRule type="cellIs" dxfId="2" priority="4" operator="lessThan">
      <formula>0</formula>
    </cfRule>
  </conditionalFormatting>
  <conditionalFormatting sqref="E20">
    <cfRule type="cellIs" dxfId="1" priority="1" operator="lessThan">
      <formula>-0.1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cfd694-3f5d-4800-9954-1c3c68e0b516">
      <Terms xmlns="http://schemas.microsoft.com/office/infopath/2007/PartnerControls"/>
    </lcf76f155ced4ddcb4097134ff3c332f>
    <ITOwner xmlns="c2cfd694-3f5d-4800-9954-1c3c68e0b516">
      <UserInfo>
        <DisplayName/>
        <AccountId xsi:nil="true"/>
        <AccountType/>
      </UserInfo>
    </ITOwner>
    <TaxCatchAll xmlns="15aba00f-0efb-4b09-a1a4-9b1c728daa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9255135430D478A24CF66EAD804F9" ma:contentTypeVersion="15" ma:contentTypeDescription="Create a new document." ma:contentTypeScope="" ma:versionID="b1532984e4182807dcf43bd133d9599e">
  <xsd:schema xmlns:xsd="http://www.w3.org/2001/XMLSchema" xmlns:xs="http://www.w3.org/2001/XMLSchema" xmlns:p="http://schemas.microsoft.com/office/2006/metadata/properties" xmlns:ns2="c2cfd694-3f5d-4800-9954-1c3c68e0b516" xmlns:ns3="15aba00f-0efb-4b09-a1a4-9b1c728daaa4" targetNamespace="http://schemas.microsoft.com/office/2006/metadata/properties" ma:root="true" ma:fieldsID="f22364bb3cbaa0b4ab5b5e3bc654d743" ns2:_="" ns3:_="">
    <xsd:import namespace="c2cfd694-3f5d-4800-9954-1c3c68e0b516"/>
    <xsd:import namespace="15aba00f-0efb-4b09-a1a4-9b1c728da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IT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fd694-3f5d-4800-9954-1c3c68e0b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ITOwner" ma:index="22" nillable="true" ma:displayName="IT Owner" ma:format="Dropdown" ma:list="UserInfo" ma:SharePointGroup="0" ma:internalName="I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ba00f-0efb-4b09-a1a4-9b1c728daa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b0ab1c-4ea6-4509-9a26-22bf5c591c89}" ma:internalName="TaxCatchAll" ma:showField="CatchAllData" ma:web="15aba00f-0efb-4b09-a1a4-9b1c728da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15F920-4483-4165-BCF4-F3757BB165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93EE68-78F2-41A0-B476-5858F0FD9246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c2cfd694-3f5d-4800-9954-1c3c68e0b516"/>
    <ds:schemaRef ds:uri="http://purl.org/dc/terms/"/>
    <ds:schemaRef ds:uri="http://www.w3.org/XML/1998/namespace"/>
    <ds:schemaRef ds:uri="http://schemas.openxmlformats.org/package/2006/metadata/core-properties"/>
    <ds:schemaRef ds:uri="15aba00f-0efb-4b09-a1a4-9b1c728daaa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34EA01-0735-4E86-A015-19B5230D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fd694-3f5d-4800-9954-1c3c68e0b516"/>
    <ds:schemaRef ds:uri="15aba00f-0efb-4b09-a1a4-9b1c728da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Inleiding</vt:lpstr>
      <vt:lpstr>1. TIJDELIJKE KWALITEIT</vt:lpstr>
      <vt:lpstr>2. PERMANENTE KWALITEIT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Khandekar, Siddharth</dc:creator>
  <cp:keywords/>
  <dc:description/>
  <cp:lastModifiedBy>Schaijk, Agnes van</cp:lastModifiedBy>
  <cp:revision/>
  <dcterms:created xsi:type="dcterms:W3CDTF">2022-09-08T07:24:48Z</dcterms:created>
  <dcterms:modified xsi:type="dcterms:W3CDTF">2023-03-13T12:08:02Z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2022-09-13T14:40:23Z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d4150f47-28f6-4265-90ff-f7d6af8871e6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0x010100D7B9255135430D478A24CF66EAD804F9</vt:lpwstr>
  </property>
  <property fmtid="{D5CDD505-2E9C-101B-9397-08002B2CF9AE}" pid="10" name="MediaServiceImageTags">
    <vt:lpwstr/>
  </property>
</Properties>
</file>